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I:\0501000_財政課\A050_財政係用\B082_新会計制度\C190_令和5年度財務書類\004付属明細\連結会計\"/>
    </mc:Choice>
  </mc:AlternateContent>
  <xr:revisionPtr revIDLastSave="0" documentId="13_ncr:1_{67BFE66C-4794-4471-A676-A6136C2E29AA}" xr6:coauthVersionLast="36" xr6:coauthVersionMax="36" xr10:uidLastSave="{00000000-0000-0000-0000-000000000000}"/>
  <bookViews>
    <workbookView xWindow="480" yWindow="60" windowWidth="18072" windowHeight="9900" xr2:uid="{00000000-000D-0000-FFFF-FFFF00000000}"/>
  </bookViews>
  <sheets>
    <sheet name="有形固定資産の明細" sheetId="1" r:id="rId1"/>
    <sheet name="有形固定資産に係る行政目的別の明細" sheetId="2" r:id="rId2"/>
  </sheets>
  <externalReferences>
    <externalReference r:id="rId3"/>
  </externalReferences>
  <definedNames>
    <definedName name="CSV">#REF!</definedName>
    <definedName name="CSVDATA">#REF!</definedName>
    <definedName name="DAN_KAIK_END">#REF!</definedName>
    <definedName name="DAN_KAIK_START">#REF!</definedName>
    <definedName name="_xlnm.Print_Titles" localSheetId="1">有形固定資産に係る行政目的別の明細!$1:$5</definedName>
    <definedName name="_xlnm.Print_Titles" localSheetId="0">有形固定資産の明細!$6:$9</definedName>
    <definedName name="カテゴリ一覧">[1]カテゴリ!$M$6:$M$16</definedName>
    <definedName name="フォーム共通定義_「画面ＩＤ」入力セルの位置_行">#REF!</definedName>
    <definedName name="フォーム共通定義_「画面ＩＤ」入力セルの位置_列">#REF!</definedName>
    <definedName name="画面イベント定義_「画面ＩＤ」入力セルの位置_行">#REF!</definedName>
    <definedName name="画面イベント定義_「画面ＩＤ」入力セルの位置_列">#REF!</definedName>
    <definedName name="論理データ型一覧">[1]論理データ型!$A$3:$A$41</definedName>
  </definedNames>
  <calcPr calcId="191029"/>
</workbook>
</file>

<file path=xl/calcChain.xml><?xml version="1.0" encoding="utf-8"?>
<calcChain xmlns="http://schemas.openxmlformats.org/spreadsheetml/2006/main">
  <c r="C22" i="2" l="1"/>
  <c r="B22" i="2"/>
  <c r="I21" i="2"/>
  <c r="H21" i="2"/>
  <c r="G21" i="2"/>
  <c r="F21" i="2"/>
  <c r="E21" i="2"/>
  <c r="D21" i="2"/>
  <c r="D22" i="2" s="1"/>
  <c r="I17" i="2"/>
  <c r="B17" i="2"/>
  <c r="I16" i="2"/>
  <c r="B16" i="2"/>
  <c r="I10" i="2"/>
  <c r="G10" i="2"/>
  <c r="F10" i="2"/>
  <c r="E10" i="2"/>
  <c r="I9" i="2"/>
  <c r="H9" i="2"/>
  <c r="G9" i="2"/>
  <c r="F9" i="2"/>
  <c r="E9" i="2"/>
  <c r="I7" i="2"/>
  <c r="H7" i="2"/>
  <c r="G7" i="2"/>
  <c r="F7" i="2"/>
  <c r="E7" i="2"/>
  <c r="I6" i="2"/>
  <c r="I22" i="2" s="1"/>
  <c r="H6" i="2"/>
  <c r="H22" i="2" s="1"/>
  <c r="G6" i="2"/>
  <c r="G22" i="2" s="1"/>
  <c r="F6" i="2"/>
  <c r="F22" i="2" s="1"/>
  <c r="E6" i="2"/>
  <c r="E22" i="2" s="1"/>
  <c r="B25" i="1" l="1"/>
  <c r="B24" i="1"/>
  <c r="B23" i="1"/>
  <c r="B22" i="1"/>
  <c r="B21" i="1"/>
  <c r="B20" i="1"/>
  <c r="B19" i="1"/>
  <c r="B18" i="1"/>
  <c r="B13" i="1"/>
  <c r="B12" i="1"/>
  <c r="B10" i="1"/>
  <c r="B9" i="1"/>
</calcChain>
</file>

<file path=xl/sharedStrings.xml><?xml version="1.0" encoding="utf-8"?>
<sst xmlns="http://schemas.openxmlformats.org/spreadsheetml/2006/main" count="181" uniqueCount="51">
  <si>
    <t>自治体名：所沢市</t>
  </si>
  <si>
    <t>（単位：千円）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</si>
  <si>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</si>
  <si>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</si>
  <si>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</si>
  <si>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</si>
  <si>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</si>
  <si>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</si>
  <si>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</si>
  <si>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</si>
  <si>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</si>
  <si>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</si>
  <si>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</si>
  <si>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</si>
  <si>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</si>
  <si>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</si>
  <si>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</si>
  <si>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</si>
  <si>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</si>
  <si>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</si>
  <si>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</si>
  <si>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</si>
  <si>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合計</t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</si>
  <si>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6"/>
  </si>
  <si>
    <t>（１）資産項目の明細</t>
    <rPh sb="3" eb="5">
      <t>シサン</t>
    </rPh>
    <rPh sb="5" eb="7">
      <t>コウモク</t>
    </rPh>
    <rPh sb="8" eb="10">
      <t>メイサイ</t>
    </rPh>
    <phoneticPr fontId="6"/>
  </si>
  <si>
    <t>連結会計等附属明細書</t>
    <rPh sb="0" eb="2">
      <t>レンケツ</t>
    </rPh>
    <rPh sb="2" eb="5">
      <t>カイケイトウ</t>
    </rPh>
    <rPh sb="5" eb="7">
      <t>フゾク</t>
    </rPh>
    <rPh sb="7" eb="10">
      <t>メイサイショ</t>
    </rPh>
    <phoneticPr fontId="6"/>
  </si>
  <si>
    <t>①有形固定資産の明細</t>
    <phoneticPr fontId="6"/>
  </si>
  <si>
    <t>年度：令和5年度</t>
    <phoneticPr fontId="6"/>
  </si>
  <si>
    <t>会計：連結会計</t>
    <rPh sb="3" eb="5">
      <t>レンケツ</t>
    </rPh>
    <rPh sb="5" eb="7">
      <t>カイケイ</t>
    </rPh>
    <phoneticPr fontId="6"/>
  </si>
  <si>
    <t>　その他</t>
    <phoneticPr fontId="6"/>
  </si>
  <si>
    <t>　土地</t>
    <phoneticPr fontId="6"/>
  </si>
  <si>
    <t>　建物</t>
    <phoneticPr fontId="6"/>
  </si>
  <si>
    <t>　工作物</t>
    <rPh sb="1" eb="4">
      <t>コウサクブツ</t>
    </rPh>
    <phoneticPr fontId="6"/>
  </si>
  <si>
    <t>　建設仮勘定</t>
    <phoneticPr fontId="6"/>
  </si>
  <si>
    <t>　※各項目の金額を表示単位未満で四捨五入により処理しているため、合計等の金額が一致しない場合があります</t>
    <rPh sb="2" eb="5">
      <t>カクコウモク</t>
    </rPh>
    <rPh sb="6" eb="8">
      <t>キンガク</t>
    </rPh>
    <rPh sb="9" eb="11">
      <t>ヒョウジ</t>
    </rPh>
    <rPh sb="11" eb="13">
      <t>タンイ</t>
    </rPh>
    <rPh sb="13" eb="15">
      <t>ミマン</t>
    </rPh>
    <rPh sb="16" eb="20">
      <t>シシャゴニュウ</t>
    </rPh>
    <rPh sb="23" eb="25">
      <t>ショリ</t>
    </rPh>
    <rPh sb="32" eb="34">
      <t>ゴウケイ</t>
    </rPh>
    <rPh sb="34" eb="35">
      <t>トウ</t>
    </rPh>
    <rPh sb="36" eb="38">
      <t>キンガク</t>
    </rPh>
    <rPh sb="39" eb="41">
      <t>イッチ</t>
    </rPh>
    <rPh sb="44" eb="46">
      <t>バアイ</t>
    </rPh>
    <phoneticPr fontId="6"/>
  </si>
  <si>
    <t>②有形固定資産に係る行政目的別の明細</t>
    <phoneticPr fontId="4"/>
  </si>
  <si>
    <t>年度：令和5年度</t>
    <phoneticPr fontId="4"/>
  </si>
  <si>
    <t>会計：連結会計</t>
    <rPh sb="3" eb="5">
      <t>レンケツ</t>
    </rPh>
    <rPh sb="5" eb="7">
      <t>カイケイ</t>
    </rPh>
    <phoneticPr fontId="12"/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</si>
  <si>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</si>
  <si>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</si>
  <si>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</si>
  <si>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</si>
  <si>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</si>
  <si>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</si>
  <si>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</si>
  <si>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その他</t>
    <phoneticPr fontId="4"/>
  </si>
  <si>
    <t>　土地</t>
    <phoneticPr fontId="4"/>
  </si>
  <si>
    <t>　建物</t>
    <phoneticPr fontId="4"/>
  </si>
  <si>
    <t>　工作物</t>
    <phoneticPr fontId="4"/>
  </si>
  <si>
    <t>　建設仮勘定</t>
    <phoneticPr fontId="4"/>
  </si>
  <si>
    <t>　※各項目の金額を表示単位未満で四捨五入により処理しているため、合計等の金額が一致しない場合があります</t>
    <rPh sb="2" eb="5">
      <t>カクコウモク</t>
    </rPh>
    <rPh sb="6" eb="8">
      <t>キンガク</t>
    </rPh>
    <rPh sb="9" eb="11">
      <t>ヒョウジ</t>
    </rPh>
    <rPh sb="11" eb="13">
      <t>タンイ</t>
    </rPh>
    <rPh sb="13" eb="15">
      <t>ミマン</t>
    </rPh>
    <rPh sb="16" eb="20">
      <t>シシャゴニュウ</t>
    </rPh>
    <rPh sb="23" eb="25">
      <t>ショリ</t>
    </rPh>
    <rPh sb="32" eb="34">
      <t>ゴウケイ</t>
    </rPh>
    <rPh sb="34" eb="35">
      <t>トウ</t>
    </rPh>
    <rPh sb="36" eb="38">
      <t>キンガク</t>
    </rPh>
    <rPh sb="39" eb="41">
      <t>イッチ</t>
    </rPh>
    <rPh sb="44" eb="46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</si>
</sst>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　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7" fillId="0" borderId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11" fillId="0" borderId="0"/>
  </cellStyleXfs>
  <cellXfs count="19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3" fontId="9" fillId="0" borderId="0" xfId="4" applyNumberFormat="1" applyFont="1" applyAlignment="1">
      <alignment horizontal="left" vertical="center"/>
    </xf>
    <xf numFmtId="3" fontId="10" fillId="0" borderId="0" xfId="4" applyNumberFormat="1" applyFont="1" applyAlignment="1">
      <alignment horizontal="center" vertical="center"/>
    </xf>
    <xf numFmtId="3" fontId="9" fillId="0" borderId="0" xfId="4" applyNumberFormat="1" applyFont="1" applyAlignment="1">
      <alignment horizontal="center" vertical="center"/>
    </xf>
    <xf numFmtId="3" fontId="1" fillId="0" borderId="0" xfId="4" applyNumberFormat="1" applyFont="1"/>
    <xf numFmtId="3" fontId="1" fillId="0" borderId="0" xfId="4" applyNumberFormat="1" applyFont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/>
    <xf numFmtId="3" fontId="3" fillId="0" borderId="0" xfId="0" applyNumberFormat="1" applyFont="1" applyAlignment="1"/>
    <xf numFmtId="3" fontId="9" fillId="0" borderId="0" xfId="5" applyNumberFormat="1" applyFont="1" applyAlignment="1">
      <alignment horizontal="left" vertical="center"/>
    </xf>
    <xf numFmtId="3" fontId="10" fillId="0" borderId="0" xfId="5" applyNumberFormat="1" applyFont="1" applyAlignment="1">
      <alignment horizontal="left" vertical="center"/>
    </xf>
    <xf numFmtId="3" fontId="1" fillId="0" borderId="0" xfId="5" applyNumberFormat="1" applyFont="1"/>
    <xf numFmtId="3" fontId="1" fillId="0" borderId="0" xfId="5" applyNumberFormat="1" applyFont="1" applyAlignment="1">
      <alignment horizontal="right"/>
    </xf>
  </cellXfs>
  <cellStyles count="6">
    <cellStyle name="桁区切り 2" xfId="3" xr:uid="{74826183-847A-4E3E-A9A8-FFF25DBA19CC}"/>
    <cellStyle name="標準" xfId="0" builtinId="0"/>
    <cellStyle name="標準 3" xfId="4" xr:uid="{68B0FC93-59D4-464D-AEA2-0B03E9669F82}"/>
    <cellStyle name="標準 3 2" xfId="5" xr:uid="{650BC6AF-191F-45D8-8DFA-C396E604C4D8}"/>
    <cellStyle name="標準 4 2" xfId="1" xr:uid="{0C5FBC0A-51B2-4B17-9E8B-14D9E3CCC8D9}"/>
    <cellStyle name="標準 5" xfId="2" xr:uid="{AD95AB11-2EF7-4345-972E-3AAF9C91A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資産負債区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115" zoomScaleNormal="115" workbookViewId="0">
      <pane xSplit="1" ySplit="9" topLeftCell="B13" activePane="bottomRight" state="frozen"/>
      <selection pane="topRight" activeCell="B1" sqref="B1"/>
      <selection pane="bottomLeft" activeCell="A10" sqref="A10"/>
      <selection pane="bottomRight"/>
    </sheetView>
  </sheetViews>
  <sheetFormatPr defaultColWidth="8.8984375" defaultRowHeight="10.8"/>
  <cols>
    <col min="1" max="1" width="30.8984375" style="4" customWidth="1"/>
    <col min="2" max="8" width="15.8984375" style="4" customWidth="1"/>
    <col min="9" max="16384" width="8.8984375" style="4"/>
  </cols>
  <sheetData>
    <row r="1" spans="1:8" s="6" customFormat="1" ht="20.25" customHeight="1">
      <c r="A1" s="7" t="s">
        <v>25</v>
      </c>
      <c r="B1" s="8"/>
      <c r="C1" s="8"/>
      <c r="D1" s="8"/>
      <c r="E1" s="8"/>
      <c r="F1" s="8"/>
      <c r="G1" s="8"/>
      <c r="H1" s="8"/>
    </row>
    <row r="2" spans="1:8" s="6" customFormat="1" ht="21">
      <c r="A2" s="7" t="s">
        <v>23</v>
      </c>
      <c r="B2" s="8"/>
      <c r="C2" s="8"/>
      <c r="D2" s="8"/>
      <c r="E2" s="8"/>
      <c r="F2" s="8"/>
      <c r="G2" s="8"/>
      <c r="H2" s="8"/>
    </row>
    <row r="3" spans="1:8" s="6" customFormat="1" ht="21">
      <c r="A3" s="9" t="s">
        <v>24</v>
      </c>
      <c r="B3" s="8"/>
      <c r="C3" s="8"/>
      <c r="D3" s="8"/>
      <c r="E3" s="8"/>
      <c r="F3" s="8"/>
      <c r="G3" s="8"/>
      <c r="H3" s="8"/>
    </row>
    <row r="4" spans="1:8" s="6" customFormat="1" ht="21">
      <c r="A4" s="9" t="s">
        <v>26</v>
      </c>
      <c r="B4" s="8"/>
      <c r="C4" s="8"/>
      <c r="D4" s="8"/>
      <c r="E4" s="8"/>
      <c r="F4" s="8"/>
      <c r="G4" s="8"/>
      <c r="H4" s="8"/>
    </row>
    <row r="5" spans="1:8" s="6" customFormat="1" ht="13.2">
      <c r="A5" s="10" t="s">
        <v>0</v>
      </c>
      <c r="B5" s="10"/>
      <c r="C5" s="10"/>
      <c r="D5" s="10"/>
      <c r="E5" s="10"/>
      <c r="F5" s="10"/>
      <c r="G5" s="10"/>
      <c r="H5" s="11" t="s">
        <v>27</v>
      </c>
    </row>
    <row r="6" spans="1:8" ht="13.2">
      <c r="A6" s="10" t="s">
        <v>28</v>
      </c>
      <c r="B6" s="10"/>
      <c r="C6" s="10"/>
      <c r="D6" s="10"/>
      <c r="E6" s="10"/>
      <c r="F6" s="10"/>
      <c r="G6" s="10"/>
      <c r="H6" s="10"/>
    </row>
    <row r="7" spans="1:8" ht="13.2">
      <c r="A7" s="10"/>
      <c r="B7" s="10"/>
      <c r="C7" s="10"/>
      <c r="D7" s="10"/>
      <c r="E7" s="10"/>
      <c r="F7" s="10"/>
      <c r="G7" s="10"/>
      <c r="H7" s="11" t="s">
        <v>1</v>
      </c>
    </row>
    <row r="8" spans="1:8" ht="32.4">
      <c r="A8" s="3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</row>
    <row r="9" spans="1:8">
      <c r="A9" s="5" t="s">
        <v>10</v>
      </c>
      <c r="B9" s="2">
        <f>E9+D9-C9</f>
        <v>400299071</v>
      </c>
      <c r="C9" s="2">
        <v>9915876</v>
      </c>
      <c r="D9" s="2">
        <v>2130503</v>
      </c>
      <c r="E9" s="2">
        <v>408084444</v>
      </c>
      <c r="F9" s="2">
        <v>144445516</v>
      </c>
      <c r="G9" s="2">
        <v>4498085</v>
      </c>
      <c r="H9" s="2">
        <v>263638928</v>
      </c>
    </row>
    <row r="10" spans="1:8">
      <c r="A10" s="5" t="s">
        <v>11</v>
      </c>
      <c r="B10" s="2">
        <f>E10+D10-C10</f>
        <v>174385853</v>
      </c>
      <c r="C10" s="2">
        <v>622743</v>
      </c>
      <c r="D10" s="2">
        <v>137747</v>
      </c>
      <c r="E10" s="2">
        <v>174870849</v>
      </c>
      <c r="F10" s="2" t="s">
        <v>12</v>
      </c>
      <c r="G10" s="2" t="s">
        <v>12</v>
      </c>
      <c r="H10" s="2">
        <v>174870849</v>
      </c>
    </row>
    <row r="11" spans="1:8">
      <c r="A11" s="5" t="s">
        <v>13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</row>
    <row r="12" spans="1:8">
      <c r="A12" s="5" t="s">
        <v>14</v>
      </c>
      <c r="B12" s="2">
        <f t="shared" ref="B12:B13" si="0">E12+D12-C12</f>
        <v>190742526</v>
      </c>
      <c r="C12" s="2">
        <v>6570361</v>
      </c>
      <c r="D12" s="2">
        <v>14608</v>
      </c>
      <c r="E12" s="2">
        <v>197298279</v>
      </c>
      <c r="F12" s="2">
        <v>125044949</v>
      </c>
      <c r="G12" s="2">
        <v>3685395</v>
      </c>
      <c r="H12" s="2">
        <v>72253330</v>
      </c>
    </row>
    <row r="13" spans="1:8">
      <c r="A13" s="5" t="s">
        <v>15</v>
      </c>
      <c r="B13" s="2">
        <f t="shared" si="0"/>
        <v>34730153</v>
      </c>
      <c r="C13" s="2">
        <v>33801</v>
      </c>
      <c r="D13" s="2">
        <v>61615</v>
      </c>
      <c r="E13" s="2">
        <v>34702339</v>
      </c>
      <c r="F13" s="2">
        <v>19400567</v>
      </c>
      <c r="G13" s="2">
        <v>812690</v>
      </c>
      <c r="H13" s="2">
        <v>15301772</v>
      </c>
    </row>
    <row r="14" spans="1:8">
      <c r="A14" s="5" t="s">
        <v>16</v>
      </c>
      <c r="B14" s="2" t="s">
        <v>12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</row>
    <row r="15" spans="1:8">
      <c r="A15" s="5" t="s">
        <v>17</v>
      </c>
      <c r="B15" s="2" t="s">
        <v>12</v>
      </c>
      <c r="C15" s="2" t="s">
        <v>12</v>
      </c>
      <c r="D15" s="2" t="s">
        <v>12</v>
      </c>
      <c r="E15" s="2" t="s">
        <v>12</v>
      </c>
      <c r="F15" s="2" t="s">
        <v>12</v>
      </c>
      <c r="G15" s="2" t="s">
        <v>12</v>
      </c>
      <c r="H15" s="2" t="s">
        <v>12</v>
      </c>
    </row>
    <row r="16" spans="1:8">
      <c r="A16" s="5" t="s">
        <v>18</v>
      </c>
      <c r="B16" s="2" t="s">
        <v>12</v>
      </c>
      <c r="C16" s="2" t="s">
        <v>12</v>
      </c>
      <c r="D16" s="2" t="s">
        <v>12</v>
      </c>
      <c r="E16" s="2" t="s">
        <v>12</v>
      </c>
      <c r="F16" s="2" t="s">
        <v>12</v>
      </c>
      <c r="G16" s="2" t="s">
        <v>12</v>
      </c>
      <c r="H16" s="2" t="s">
        <v>12</v>
      </c>
    </row>
    <row r="17" spans="1:8">
      <c r="A17" s="5" t="s">
        <v>29</v>
      </c>
      <c r="B17" s="2" t="s">
        <v>12</v>
      </c>
      <c r="C17" s="2" t="s">
        <v>12</v>
      </c>
      <c r="D17" s="2" t="s">
        <v>12</v>
      </c>
      <c r="E17" s="2" t="s">
        <v>12</v>
      </c>
      <c r="F17" s="2" t="s">
        <v>12</v>
      </c>
      <c r="G17" s="2" t="s">
        <v>12</v>
      </c>
      <c r="H17" s="2" t="s">
        <v>12</v>
      </c>
    </row>
    <row r="18" spans="1:8">
      <c r="A18" s="5" t="s">
        <v>19</v>
      </c>
      <c r="B18" s="2">
        <f t="shared" ref="B18:B25" si="1">E18+D18-C18</f>
        <v>440539</v>
      </c>
      <c r="C18" s="2">
        <v>2688971</v>
      </c>
      <c r="D18" s="2">
        <v>1916533</v>
      </c>
      <c r="E18" s="2">
        <v>1212977</v>
      </c>
      <c r="F18" s="2" t="s">
        <v>12</v>
      </c>
      <c r="G18" s="2" t="s">
        <v>12</v>
      </c>
      <c r="H18" s="2">
        <v>1212977</v>
      </c>
    </row>
    <row r="19" spans="1:8">
      <c r="A19" s="5" t="s">
        <v>20</v>
      </c>
      <c r="B19" s="2">
        <f t="shared" si="1"/>
        <v>458308542</v>
      </c>
      <c r="C19" s="12">
        <v>16209698</v>
      </c>
      <c r="D19" s="12">
        <v>6629717</v>
      </c>
      <c r="E19" s="2">
        <v>467888523</v>
      </c>
      <c r="F19" s="12">
        <v>166116082</v>
      </c>
      <c r="G19" s="2">
        <v>8518421</v>
      </c>
      <c r="H19" s="2">
        <v>301772441</v>
      </c>
    </row>
    <row r="20" spans="1:8">
      <c r="A20" s="5" t="s">
        <v>30</v>
      </c>
      <c r="B20" s="2">
        <f t="shared" si="1"/>
        <v>93320610</v>
      </c>
      <c r="C20" s="12">
        <v>288614</v>
      </c>
      <c r="D20" s="12">
        <v>0</v>
      </c>
      <c r="E20" s="2">
        <v>93609224</v>
      </c>
      <c r="F20" s="12" t="s">
        <v>12</v>
      </c>
      <c r="G20" s="2" t="s">
        <v>12</v>
      </c>
      <c r="H20" s="2">
        <v>93609224</v>
      </c>
    </row>
    <row r="21" spans="1:8">
      <c r="A21" s="5" t="s">
        <v>31</v>
      </c>
      <c r="B21" s="2">
        <f t="shared" si="1"/>
        <v>4084329</v>
      </c>
      <c r="C21" s="12">
        <v>157477</v>
      </c>
      <c r="D21" s="12">
        <v>18743</v>
      </c>
      <c r="E21" s="2">
        <v>4223063</v>
      </c>
      <c r="F21" s="12">
        <v>2553783</v>
      </c>
      <c r="G21" s="2">
        <v>54470</v>
      </c>
      <c r="H21" s="2">
        <v>1669280</v>
      </c>
    </row>
    <row r="22" spans="1:8">
      <c r="A22" s="5" t="s">
        <v>32</v>
      </c>
      <c r="B22" s="2">
        <f t="shared" si="1"/>
        <v>357081930</v>
      </c>
      <c r="C22" s="12">
        <v>8269814</v>
      </c>
      <c r="D22" s="12">
        <v>465184</v>
      </c>
      <c r="E22" s="2">
        <v>364886560</v>
      </c>
      <c r="F22" s="12">
        <v>163562299</v>
      </c>
      <c r="G22" s="2">
        <v>8463951</v>
      </c>
      <c r="H22" s="2">
        <v>201324261</v>
      </c>
    </row>
    <row r="23" spans="1:8">
      <c r="A23" s="5" t="s">
        <v>33</v>
      </c>
      <c r="B23" s="2">
        <f t="shared" si="1"/>
        <v>3821673</v>
      </c>
      <c r="C23" s="12">
        <v>7493793</v>
      </c>
      <c r="D23" s="12">
        <v>6145790</v>
      </c>
      <c r="E23" s="2">
        <v>5169676</v>
      </c>
      <c r="F23" s="12" t="s">
        <v>12</v>
      </c>
      <c r="G23" s="2" t="s">
        <v>12</v>
      </c>
      <c r="H23" s="2">
        <v>5169676</v>
      </c>
    </row>
    <row r="24" spans="1:8">
      <c r="A24" s="5" t="s">
        <v>21</v>
      </c>
      <c r="B24" s="2">
        <f t="shared" si="1"/>
        <v>17598221</v>
      </c>
      <c r="C24" s="12">
        <v>1177394</v>
      </c>
      <c r="D24" s="12">
        <v>821065</v>
      </c>
      <c r="E24" s="2">
        <v>17954550</v>
      </c>
      <c r="F24" s="12">
        <v>12952029</v>
      </c>
      <c r="G24" s="2">
        <v>980052</v>
      </c>
      <c r="H24" s="2">
        <v>5002521</v>
      </c>
    </row>
    <row r="25" spans="1:8">
      <c r="A25" s="5" t="s">
        <v>22</v>
      </c>
      <c r="B25" s="2">
        <f t="shared" si="1"/>
        <v>876205834</v>
      </c>
      <c r="C25" s="13">
        <v>27302968</v>
      </c>
      <c r="D25" s="13">
        <v>9581285</v>
      </c>
      <c r="E25" s="2">
        <v>893927517</v>
      </c>
      <c r="F25" s="13">
        <v>323513627</v>
      </c>
      <c r="G25" s="13">
        <v>13996558</v>
      </c>
      <c r="H25" s="13">
        <v>570413890</v>
      </c>
    </row>
    <row r="26" spans="1:8">
      <c r="A26" s="14"/>
      <c r="B26" s="14"/>
      <c r="C26" s="14"/>
      <c r="D26" s="14"/>
      <c r="E26" s="14"/>
      <c r="F26" s="14"/>
      <c r="G26" s="14"/>
      <c r="H26" s="14"/>
    </row>
    <row r="27" spans="1:8">
      <c r="A27" s="14" t="s">
        <v>34</v>
      </c>
      <c r="B27" s="14"/>
      <c r="C27" s="14"/>
      <c r="D27" s="14"/>
      <c r="E27" s="14"/>
      <c r="F27" s="14"/>
      <c r="G27" s="14"/>
      <c r="H27" s="14"/>
    </row>
  </sheetData>
  <phoneticPr fontId="4"/>
  <pageMargins left="0.39370078740157483" right="0.39370078740157483" top="0.78740157480314965" bottom="0.39370078740157483" header="0.19685039370078741" footer="0.19685039370078741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196D-6C18-4E64-8BF4-DFCC2DE3C9CE}">
  <sheetPr>
    <pageSetUpPr fitToPage="1"/>
  </sheetPr>
  <dimension ref="A1:I24"/>
  <sheetViews>
    <sheetView zoomScale="115" zoomScaleNormal="115" workbookViewId="0"/>
  </sheetViews>
  <sheetFormatPr defaultColWidth="8.8984375" defaultRowHeight="10.8"/>
  <cols>
    <col min="1" max="1" width="30.8984375" style="4" customWidth="1"/>
    <col min="2" max="11" width="15.8984375" style="4" customWidth="1"/>
    <col min="12" max="16384" width="8.8984375" style="4"/>
  </cols>
  <sheetData>
    <row r="1" spans="1:9" ht="21">
      <c r="A1" s="15" t="s">
        <v>35</v>
      </c>
      <c r="B1" s="16"/>
      <c r="C1" s="16"/>
      <c r="D1" s="16"/>
      <c r="E1" s="16"/>
      <c r="F1" s="16"/>
      <c r="G1" s="16"/>
      <c r="H1" s="16"/>
      <c r="I1" s="16"/>
    </row>
    <row r="2" spans="1:9" ht="13.2">
      <c r="A2" s="17" t="s">
        <v>0</v>
      </c>
      <c r="B2" s="17"/>
      <c r="C2" s="17"/>
      <c r="D2" s="17"/>
      <c r="E2" s="17"/>
      <c r="F2" s="17"/>
      <c r="G2" s="17"/>
      <c r="H2" s="17"/>
      <c r="I2" s="18" t="s">
        <v>36</v>
      </c>
    </row>
    <row r="3" spans="1:9" ht="13.2">
      <c r="A3" s="17" t="s">
        <v>37</v>
      </c>
      <c r="B3" s="17"/>
      <c r="C3" s="17"/>
      <c r="D3" s="17"/>
      <c r="E3" s="17"/>
      <c r="F3" s="17"/>
      <c r="G3" s="17"/>
      <c r="H3" s="17"/>
      <c r="I3" s="17"/>
    </row>
    <row r="4" spans="1:9" ht="13.2">
      <c r="A4" s="17"/>
      <c r="B4" s="17"/>
      <c r="C4" s="17"/>
      <c r="D4" s="17"/>
      <c r="E4" s="17"/>
      <c r="F4" s="17"/>
      <c r="G4" s="17"/>
      <c r="H4" s="17"/>
      <c r="I4" s="18" t="s">
        <v>1</v>
      </c>
    </row>
    <row r="5" spans="1:9" ht="21.6">
      <c r="A5" s="3" t="s">
        <v>2</v>
      </c>
      <c r="B5" s="1" t="s">
        <v>38</v>
      </c>
      <c r="C5" s="3" t="s">
        <v>39</v>
      </c>
      <c r="D5" s="3" t="s">
        <v>40</v>
      </c>
      <c r="E5" s="3" t="s">
        <v>41</v>
      </c>
      <c r="F5" s="3" t="s">
        <v>42</v>
      </c>
      <c r="G5" s="3" t="s">
        <v>43</v>
      </c>
      <c r="H5" s="3" t="s">
        <v>44</v>
      </c>
      <c r="I5" s="3" t="s">
        <v>22</v>
      </c>
    </row>
    <row r="6" spans="1:9">
      <c r="A6" s="5" t="s">
        <v>10</v>
      </c>
      <c r="B6" s="2">
        <v>2839007</v>
      </c>
      <c r="C6" s="2">
        <v>139824620</v>
      </c>
      <c r="D6" s="2">
        <v>16698852</v>
      </c>
      <c r="E6" s="2">
        <f>31251934+845509</f>
        <v>32097443</v>
      </c>
      <c r="F6" s="2">
        <f>2512013+1613329</f>
        <v>4125342</v>
      </c>
      <c r="G6" s="2">
        <f>1129380+2949794</f>
        <v>4079174</v>
      </c>
      <c r="H6" s="2">
        <f>63741390+233100</f>
        <v>63974490</v>
      </c>
      <c r="I6" s="2">
        <f>SUM(B6:H6)</f>
        <v>263638928</v>
      </c>
    </row>
    <row r="7" spans="1:9">
      <c r="A7" s="5" t="s">
        <v>11</v>
      </c>
      <c r="B7" s="2">
        <v>1585019</v>
      </c>
      <c r="C7" s="2">
        <v>105335616</v>
      </c>
      <c r="D7" s="2">
        <v>9966967</v>
      </c>
      <c r="E7" s="2">
        <f>9192305+560305</f>
        <v>9752610</v>
      </c>
      <c r="F7" s="2">
        <f>921559+1466374</f>
        <v>2387933</v>
      </c>
      <c r="G7" s="2">
        <f>495432+1341748</f>
        <v>1837180</v>
      </c>
      <c r="H7" s="2">
        <f>43862760+142764</f>
        <v>44005524</v>
      </c>
      <c r="I7" s="2">
        <f>SUM(B7:H7)</f>
        <v>174870849</v>
      </c>
    </row>
    <row r="8" spans="1:9">
      <c r="A8" s="5" t="s">
        <v>13</v>
      </c>
      <c r="B8" s="2" t="s">
        <v>12</v>
      </c>
      <c r="C8" s="2" t="s">
        <v>12</v>
      </c>
      <c r="D8" s="2" t="s">
        <v>12</v>
      </c>
      <c r="E8" s="2" t="s">
        <v>12</v>
      </c>
      <c r="F8" s="2" t="s">
        <v>12</v>
      </c>
      <c r="G8" s="2" t="s">
        <v>12</v>
      </c>
      <c r="H8" s="2" t="s">
        <v>12</v>
      </c>
      <c r="I8" s="2" t="s">
        <v>12</v>
      </c>
    </row>
    <row r="9" spans="1:9">
      <c r="A9" s="5" t="s">
        <v>14</v>
      </c>
      <c r="B9" s="2">
        <v>40338</v>
      </c>
      <c r="C9" s="2">
        <v>32659256</v>
      </c>
      <c r="D9" s="2">
        <v>6644922</v>
      </c>
      <c r="E9" s="2">
        <f>9983406+279259</f>
        <v>10262665</v>
      </c>
      <c r="F9" s="2">
        <f>1306248+120822</f>
        <v>1427070</v>
      </c>
      <c r="G9" s="2">
        <f>175850+1331906</f>
        <v>1507756</v>
      </c>
      <c r="H9" s="2">
        <f>19620986+90336</f>
        <v>19711322</v>
      </c>
      <c r="I9" s="2">
        <f>SUM(B9:H9)+1</f>
        <v>72253330</v>
      </c>
    </row>
    <row r="10" spans="1:9">
      <c r="A10" s="5" t="s">
        <v>15</v>
      </c>
      <c r="B10" s="2">
        <v>673</v>
      </c>
      <c r="C10" s="2">
        <v>1829748</v>
      </c>
      <c r="D10" s="2">
        <v>86963</v>
      </c>
      <c r="E10" s="2">
        <f>12076223+5945</f>
        <v>12082168</v>
      </c>
      <c r="F10" s="2">
        <f>284206+26132</f>
        <v>310338</v>
      </c>
      <c r="G10" s="2">
        <f>458098+276139</f>
        <v>734237</v>
      </c>
      <c r="H10" s="2">
        <v>257644</v>
      </c>
      <c r="I10" s="2">
        <f>SUM(B10:H10)+1</f>
        <v>15301772</v>
      </c>
    </row>
    <row r="11" spans="1:9">
      <c r="A11" s="5" t="s">
        <v>16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</row>
    <row r="12" spans="1:9">
      <c r="A12" s="5" t="s">
        <v>17</v>
      </c>
      <c r="B12" s="2" t="s">
        <v>12</v>
      </c>
      <c r="C12" s="2" t="s">
        <v>12</v>
      </c>
      <c r="D12" s="2" t="s">
        <v>12</v>
      </c>
      <c r="E12" s="2" t="s">
        <v>12</v>
      </c>
      <c r="F12" s="2" t="s">
        <v>12</v>
      </c>
      <c r="G12" s="2" t="s">
        <v>12</v>
      </c>
      <c r="H12" s="2" t="s">
        <v>12</v>
      </c>
      <c r="I12" s="2" t="s">
        <v>12</v>
      </c>
    </row>
    <row r="13" spans="1:9">
      <c r="A13" s="5" t="s">
        <v>18</v>
      </c>
      <c r="B13" s="2" t="s">
        <v>12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H13" s="2" t="s">
        <v>12</v>
      </c>
      <c r="I13" s="2" t="s">
        <v>12</v>
      </c>
    </row>
    <row r="14" spans="1:9">
      <c r="A14" s="5" t="s">
        <v>45</v>
      </c>
      <c r="B14" s="2" t="s">
        <v>12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12</v>
      </c>
    </row>
    <row r="15" spans="1:9">
      <c r="A15" s="5" t="s">
        <v>19</v>
      </c>
      <c r="B15" s="2">
        <v>1212977</v>
      </c>
      <c r="C15" s="2" t="s">
        <v>12</v>
      </c>
      <c r="D15" s="2" t="s">
        <v>12</v>
      </c>
      <c r="E15" s="2" t="s">
        <v>12</v>
      </c>
      <c r="F15" s="2" t="s">
        <v>12</v>
      </c>
      <c r="G15" s="2" t="s">
        <v>12</v>
      </c>
      <c r="H15" s="2" t="s">
        <v>12</v>
      </c>
      <c r="I15" s="2">
        <v>1212977</v>
      </c>
    </row>
    <row r="16" spans="1:9">
      <c r="A16" s="5" t="s">
        <v>20</v>
      </c>
      <c r="B16" s="2">
        <f>300914262+209909</f>
        <v>301124171</v>
      </c>
      <c r="C16" s="2">
        <v>5268</v>
      </c>
      <c r="D16" s="2" t="s">
        <v>12</v>
      </c>
      <c r="E16" s="2" t="s">
        <v>12</v>
      </c>
      <c r="F16" s="2" t="s">
        <v>12</v>
      </c>
      <c r="G16" s="2" t="s">
        <v>12</v>
      </c>
      <c r="H16" s="2">
        <v>643002</v>
      </c>
      <c r="I16" s="2">
        <f>301562532+209909</f>
        <v>301772441</v>
      </c>
    </row>
    <row r="17" spans="1:9">
      <c r="A17" s="5" t="s">
        <v>46</v>
      </c>
      <c r="B17" s="2">
        <f>93399315+209909</f>
        <v>93609224</v>
      </c>
      <c r="C17" s="2" t="s">
        <v>12</v>
      </c>
      <c r="D17" s="2" t="s">
        <v>12</v>
      </c>
      <c r="E17" s="2" t="s">
        <v>12</v>
      </c>
      <c r="F17" s="2" t="s">
        <v>12</v>
      </c>
      <c r="G17" s="2" t="s">
        <v>12</v>
      </c>
      <c r="H17" s="2" t="s">
        <v>12</v>
      </c>
      <c r="I17" s="2">
        <f>93399315+209909</f>
        <v>93609224</v>
      </c>
    </row>
    <row r="18" spans="1:9">
      <c r="A18" s="5" t="s">
        <v>47</v>
      </c>
      <c r="B18" s="2">
        <v>1669280</v>
      </c>
      <c r="C18" s="2" t="s">
        <v>12</v>
      </c>
      <c r="D18" s="2" t="s">
        <v>12</v>
      </c>
      <c r="E18" s="2" t="s">
        <v>12</v>
      </c>
      <c r="F18" s="2" t="s">
        <v>12</v>
      </c>
      <c r="G18" s="2" t="s">
        <v>12</v>
      </c>
      <c r="H18" s="2" t="s">
        <v>12</v>
      </c>
      <c r="I18" s="2">
        <v>1669280</v>
      </c>
    </row>
    <row r="19" spans="1:9">
      <c r="A19" s="5" t="s">
        <v>48</v>
      </c>
      <c r="B19" s="2">
        <v>200675991</v>
      </c>
      <c r="C19" s="2">
        <v>5268</v>
      </c>
      <c r="D19" s="2" t="s">
        <v>12</v>
      </c>
      <c r="E19" s="2" t="s">
        <v>12</v>
      </c>
      <c r="F19" s="2" t="s">
        <v>12</v>
      </c>
      <c r="G19" s="2" t="s">
        <v>12</v>
      </c>
      <c r="H19" s="2">
        <v>643002</v>
      </c>
      <c r="I19" s="2">
        <v>201324261</v>
      </c>
    </row>
    <row r="20" spans="1:9">
      <c r="A20" s="5" t="s">
        <v>49</v>
      </c>
      <c r="B20" s="2">
        <v>5169676</v>
      </c>
      <c r="C20" s="2" t="s">
        <v>12</v>
      </c>
      <c r="D20" s="2" t="s">
        <v>12</v>
      </c>
      <c r="E20" s="2" t="s">
        <v>12</v>
      </c>
      <c r="F20" s="2" t="s">
        <v>12</v>
      </c>
      <c r="G20" s="2" t="s">
        <v>12</v>
      </c>
      <c r="H20" s="2" t="s">
        <v>12</v>
      </c>
      <c r="I20" s="2">
        <v>5169676</v>
      </c>
    </row>
    <row r="21" spans="1:9">
      <c r="A21" s="5" t="s">
        <v>21</v>
      </c>
      <c r="B21" s="2">
        <v>2845388</v>
      </c>
      <c r="C21" s="2">
        <v>440219</v>
      </c>
      <c r="D21" s="2">
        <f>79765+10888</f>
        <v>90653</v>
      </c>
      <c r="E21" s="2">
        <f>44451+102807</f>
        <v>147258</v>
      </c>
      <c r="F21" s="2">
        <f>546+14294</f>
        <v>14840</v>
      </c>
      <c r="G21" s="2">
        <f>29496+779485</f>
        <v>808981</v>
      </c>
      <c r="H21" s="2">
        <f>627418+27765</f>
        <v>655183</v>
      </c>
      <c r="I21" s="2">
        <f>5002522-1</f>
        <v>5002521</v>
      </c>
    </row>
    <row r="22" spans="1:9">
      <c r="A22" s="5" t="s">
        <v>22</v>
      </c>
      <c r="B22" s="13">
        <f>SUM(B6,B16,B21)</f>
        <v>306808566</v>
      </c>
      <c r="C22" s="13">
        <f t="shared" ref="C22:I22" si="0">SUM(C6,C16,C21)</f>
        <v>140270107</v>
      </c>
      <c r="D22" s="13">
        <f t="shared" si="0"/>
        <v>16789505</v>
      </c>
      <c r="E22" s="13">
        <f t="shared" si="0"/>
        <v>32244701</v>
      </c>
      <c r="F22" s="13">
        <f t="shared" si="0"/>
        <v>4140182</v>
      </c>
      <c r="G22" s="13">
        <f t="shared" si="0"/>
        <v>4888155</v>
      </c>
      <c r="H22" s="13">
        <f t="shared" si="0"/>
        <v>65272675</v>
      </c>
      <c r="I22" s="13">
        <f t="shared" si="0"/>
        <v>570413890</v>
      </c>
    </row>
    <row r="23" spans="1:9">
      <c r="A23" s="14"/>
      <c r="B23" s="14"/>
      <c r="C23" s="14"/>
      <c r="D23" s="14"/>
      <c r="E23" s="14"/>
      <c r="F23" s="14"/>
      <c r="G23" s="14"/>
      <c r="H23" s="14"/>
      <c r="I23" s="14"/>
    </row>
    <row r="24" spans="1:9">
      <c r="A24" s="14" t="s">
        <v>50</v>
      </c>
      <c r="B24" s="14"/>
      <c r="C24" s="14"/>
      <c r="D24" s="14"/>
      <c r="E24" s="14"/>
      <c r="F24" s="14"/>
      <c r="G24" s="14"/>
      <c r="H24" s="14"/>
      <c r="I24" s="14"/>
    </row>
  </sheetData>
  <phoneticPr fontId="4"/>
  <pageMargins left="0.39370078740157483" right="0.39370078740157483" top="0.78740157480314965" bottom="0.39370078740157483" header="0.19685039370078741" footer="0.19685039370078741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</vt:lpstr>
      <vt:lpstr>有形固定資産に係る行政目的別の明細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ｺｲﾇﾏ ﾀｶﾉﾘ</dc:creator>
  <cp:lastModifiedBy>所沢市</cp:lastModifiedBy>
  <cp:lastPrinted>2025-04-15T13:34:42Z</cp:lastPrinted>
  <dcterms:created xsi:type="dcterms:W3CDTF">2024-04-04T13:21:09Z</dcterms:created>
  <dcterms:modified xsi:type="dcterms:W3CDTF">2025-04-15T13:37:11Z</dcterms:modified>
</cp:coreProperties>
</file>