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L:\A270_スマートハウス化推進補助金\A270_スマートハウス化推進事業\B010_スマートハウス化推進補助金\C010_所沢市スマートハウス化推進補助金事業\C070_令和７年度\D000_パンフレット\窓口に配架している申請書式\創エネ・蓄エネ\"/>
    </mc:Choice>
  </mc:AlternateContent>
  <xr:revisionPtr revIDLastSave="0" documentId="13_ncr:1_{AD3A635F-CE9F-4F11-8FAD-1923EA9D13EC}" xr6:coauthVersionLast="36" xr6:coauthVersionMax="36" xr10:uidLastSave="{00000000-0000-0000-0000-000000000000}"/>
  <bookViews>
    <workbookView xWindow="0" yWindow="0" windowWidth="20496" windowHeight="7452" xr2:uid="{A1084769-8BBE-4E5E-98D1-D2A227DEEA28}"/>
  </bookViews>
  <sheets>
    <sheet name="家庭用" sheetId="1" r:id="rId1"/>
    <sheet name="家庭用 (手書き用)" sheetId="5" r:id="rId2"/>
    <sheet name="家庭用_例" sheetId="6" r:id="rId3"/>
  </sheets>
  <definedNames>
    <definedName name="_xlnm.Print_Area" localSheetId="0">家庭用!$A$1:$H$69</definedName>
    <definedName name="_xlnm.Print_Area" localSheetId="1">'家庭用 (手書き用)'!$A$1:$H$72</definedName>
    <definedName name="_xlnm.Print_Area" localSheetId="2">家庭用_例!$A$1:$H$69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6" l="1"/>
  <c r="F54" i="6" s="1"/>
  <c r="J39" i="6"/>
  <c r="J37" i="6"/>
  <c r="J35" i="6"/>
  <c r="E64" i="6" s="1"/>
  <c r="E25" i="6"/>
  <c r="C66" i="6" s="1"/>
  <c r="E66" i="6" s="1"/>
  <c r="E19" i="6"/>
  <c r="G12" i="6"/>
  <c r="G11" i="6"/>
  <c r="G10" i="6"/>
  <c r="G9" i="6"/>
  <c r="F30" i="6" l="1"/>
  <c r="C32" i="6" s="1"/>
  <c r="G13" i="6"/>
  <c r="B45" i="6" s="1"/>
  <c r="F45" i="6" s="1"/>
  <c r="F48" i="6" s="1"/>
  <c r="B51" i="6"/>
  <c r="F51" i="6" s="1"/>
  <c r="F57" i="6" s="1"/>
  <c r="C65" i="6" l="1"/>
  <c r="E65" i="6" s="1"/>
  <c r="E67" i="6" s="1"/>
  <c r="E69" i="6" s="1"/>
  <c r="E59" i="6"/>
  <c r="G10" i="1"/>
  <c r="G11" i="1"/>
  <c r="F30" i="5" l="1"/>
  <c r="G9" i="1" l="1"/>
  <c r="J40" i="5" l="1"/>
  <c r="J38" i="5"/>
  <c r="J36" i="5"/>
  <c r="F55" i="5" l="1"/>
  <c r="F52" i="5"/>
  <c r="J39" i="1"/>
  <c r="J37" i="1"/>
  <c r="J35" i="1"/>
  <c r="B54" i="1"/>
  <c r="F54" i="1" s="1"/>
  <c r="E25" i="1"/>
  <c r="F30" i="1" s="1"/>
  <c r="C32" i="1" s="1"/>
  <c r="E19" i="1"/>
  <c r="G12" i="1"/>
  <c r="G13" i="1" s="1"/>
  <c r="C66" i="1" l="1"/>
  <c r="E66" i="1" s="1"/>
  <c r="B45" i="1"/>
  <c r="C65" i="1" s="1"/>
  <c r="E65" i="1" s="1"/>
  <c r="B51" i="1"/>
  <c r="F51" i="1" s="1"/>
  <c r="F57" i="1" s="1"/>
  <c r="E64" i="1"/>
  <c r="E67" i="1" l="1"/>
  <c r="E69" i="1" s="1"/>
  <c r="F45" i="1"/>
  <c r="F48" i="1" s="1"/>
  <c r="E59" i="1" s="1"/>
</calcChain>
</file>

<file path=xl/sharedStrings.xml><?xml version="1.0" encoding="utf-8"?>
<sst xmlns="http://schemas.openxmlformats.org/spreadsheetml/2006/main" count="303" uniqueCount="99">
  <si>
    <t>太枠・網掛け</t>
    <rPh sb="0" eb="2">
      <t>フトワク</t>
    </rPh>
    <rPh sb="3" eb="5">
      <t>アミカ</t>
    </rPh>
    <phoneticPr fontId="3"/>
  </si>
  <si>
    <t>1.導入設備の概要</t>
    <rPh sb="2" eb="4">
      <t>ドウニュウ</t>
    </rPh>
    <rPh sb="4" eb="6">
      <t>セツビ</t>
    </rPh>
    <rPh sb="7" eb="9">
      <t>ガイヨウ</t>
    </rPh>
    <phoneticPr fontId="3"/>
  </si>
  <si>
    <t>太陽電池
モジュール</t>
    <rPh sb="0" eb="2">
      <t>タイヨウ</t>
    </rPh>
    <rPh sb="2" eb="4">
      <t>デンチ</t>
    </rPh>
    <phoneticPr fontId="3"/>
  </si>
  <si>
    <t>製造者(メーカー名)</t>
    <rPh sb="0" eb="3">
      <t>セイゾウシャ</t>
    </rPh>
    <rPh sb="8" eb="9">
      <t>メイ</t>
    </rPh>
    <phoneticPr fontId="3"/>
  </si>
  <si>
    <t>型式</t>
    <rPh sb="0" eb="2">
      <t>カタシキ</t>
    </rPh>
    <phoneticPr fontId="3"/>
  </si>
  <si>
    <t>公称最大出力(W)</t>
    <rPh sb="0" eb="2">
      <t>コウショウ</t>
    </rPh>
    <rPh sb="2" eb="4">
      <t>サイダイ</t>
    </rPh>
    <rPh sb="4" eb="6">
      <t>シュツリョク</t>
    </rPh>
    <phoneticPr fontId="3"/>
  </si>
  <si>
    <t>枚数</t>
    <rPh sb="0" eb="2">
      <t>マイスウ</t>
    </rPh>
    <phoneticPr fontId="3"/>
  </si>
  <si>
    <t>小計(W)</t>
    <rPh sb="0" eb="2">
      <t>ショウケイ</t>
    </rPh>
    <phoneticPr fontId="3"/>
  </si>
  <si>
    <t>　</t>
    <phoneticPr fontId="3"/>
  </si>
  <si>
    <t>(合計出力：kW)</t>
    <rPh sb="1" eb="3">
      <t>ゴウケイ</t>
    </rPh>
    <rPh sb="3" eb="5">
      <t>シュツリョク</t>
    </rPh>
    <phoneticPr fontId="3"/>
  </si>
  <si>
    <t>パワーコンディショナー</t>
    <phoneticPr fontId="3"/>
  </si>
  <si>
    <t>定格出力(kW)</t>
    <rPh sb="0" eb="2">
      <t>テイカク</t>
    </rPh>
    <rPh sb="2" eb="4">
      <t>シュツリョク</t>
    </rPh>
    <phoneticPr fontId="3"/>
  </si>
  <si>
    <t>(合計出力)</t>
    <rPh sb="1" eb="3">
      <t>ゴウケイ</t>
    </rPh>
    <rPh sb="3" eb="5">
      <t>シュツリョク</t>
    </rPh>
    <phoneticPr fontId="3"/>
  </si>
  <si>
    <t>(合計)</t>
    <rPh sb="1" eb="3">
      <t>ゴウケイ</t>
    </rPh>
    <phoneticPr fontId="3"/>
  </si>
  <si>
    <t>※1 蓄電(池)容量は初期実効容量とは別の値です。メーカーの性能表示ラベル等をご確認ください。</t>
    <rPh sb="3" eb="5">
      <t>チクデン</t>
    </rPh>
    <rPh sb="6" eb="7">
      <t>イケ</t>
    </rPh>
    <rPh sb="8" eb="10">
      <t>ヨウリョウ</t>
    </rPh>
    <rPh sb="11" eb="13">
      <t>ショキ</t>
    </rPh>
    <rPh sb="13" eb="15">
      <t>ジッコウ</t>
    </rPh>
    <rPh sb="15" eb="17">
      <t>ヨウリョウ</t>
    </rPh>
    <rPh sb="19" eb="20">
      <t>ベツ</t>
    </rPh>
    <rPh sb="21" eb="22">
      <t>アタイ</t>
    </rPh>
    <rPh sb="30" eb="32">
      <t>セイノウ</t>
    </rPh>
    <rPh sb="32" eb="34">
      <t>ヒョウジ</t>
    </rPh>
    <rPh sb="37" eb="38">
      <t>トウ</t>
    </rPh>
    <rPh sb="40" eb="42">
      <t>カクニン</t>
    </rPh>
    <phoneticPr fontId="3"/>
  </si>
  <si>
    <t>kW×</t>
    <phoneticPr fontId="3"/>
  </si>
  <si>
    <t>円　＝</t>
    <rPh sb="0" eb="1">
      <t>エン</t>
    </rPh>
    <phoneticPr fontId="3"/>
  </si>
  <si>
    <t>円</t>
    <rPh sb="0" eb="1">
      <t>エン</t>
    </rPh>
    <phoneticPr fontId="3"/>
  </si>
  <si>
    <t>(上限額は</t>
    <rPh sb="1" eb="4">
      <t>ジョウゲンガク</t>
    </rPh>
    <phoneticPr fontId="3"/>
  </si>
  <si>
    <t>円です)</t>
    <rPh sb="0" eb="1">
      <t>エン</t>
    </rPh>
    <phoneticPr fontId="3"/>
  </si>
  <si>
    <t>※3太陽電池の最大出力の合計値(A)と、パワーコンディショナーの定格出力の合計値(B)の低い方(小数点以下切り捨て)</t>
    <rPh sb="2" eb="4">
      <t>タイヨウ</t>
    </rPh>
    <rPh sb="4" eb="6">
      <t>デンチ</t>
    </rPh>
    <rPh sb="7" eb="9">
      <t>サイダイ</t>
    </rPh>
    <rPh sb="9" eb="11">
      <t>シュツリョク</t>
    </rPh>
    <rPh sb="12" eb="15">
      <t>ゴウケイチ</t>
    </rPh>
    <rPh sb="32" eb="34">
      <t>テイカク</t>
    </rPh>
    <rPh sb="34" eb="36">
      <t>シュツリョク</t>
    </rPh>
    <rPh sb="37" eb="40">
      <t>ゴウケイチ</t>
    </rPh>
    <rPh sb="44" eb="45">
      <t>ヒク</t>
    </rPh>
    <rPh sb="46" eb="47">
      <t>ホウ</t>
    </rPh>
    <rPh sb="48" eb="51">
      <t>ショウスウテン</t>
    </rPh>
    <rPh sb="51" eb="53">
      <t>イカ</t>
    </rPh>
    <rPh sb="53" eb="54">
      <t>キ</t>
    </rPh>
    <rPh sb="55" eb="56">
      <t>ス</t>
    </rPh>
    <phoneticPr fontId="3"/>
  </si>
  <si>
    <t>(1)の小計</t>
    <rPh sb="4" eb="6">
      <t>ショウケイ</t>
    </rPh>
    <phoneticPr fontId="3"/>
  </si>
  <si>
    <t>円…①</t>
    <rPh sb="0" eb="1">
      <t>エン</t>
    </rPh>
    <phoneticPr fontId="3"/>
  </si>
  <si>
    <r>
      <t>　(a)蓄電容量1kWhあたり3万円の補助</t>
    </r>
    <r>
      <rPr>
        <sz val="9"/>
        <color theme="1"/>
        <rFont val="游ゴシック"/>
        <family val="3"/>
        <charset val="128"/>
        <scheme val="minor"/>
      </rPr>
      <t>(千円未満切り捨て）</t>
    </r>
    <rPh sb="4" eb="6">
      <t>チクデン</t>
    </rPh>
    <rPh sb="6" eb="8">
      <t>ヨウリョウ</t>
    </rPh>
    <rPh sb="16" eb="18">
      <t>ｍ</t>
    </rPh>
    <rPh sb="19" eb="21">
      <t>ホジョ</t>
    </rPh>
    <rPh sb="22" eb="23">
      <t>セン</t>
    </rPh>
    <rPh sb="23" eb="24">
      <t>エン</t>
    </rPh>
    <rPh sb="24" eb="26">
      <t>ミマン</t>
    </rPh>
    <rPh sb="26" eb="27">
      <t>キ</t>
    </rPh>
    <rPh sb="28" eb="29">
      <t>ス</t>
    </rPh>
    <phoneticPr fontId="3"/>
  </si>
  <si>
    <t>kWh×</t>
    <phoneticPr fontId="3"/>
  </si>
  <si>
    <r>
      <t>　(b)補助対象経費の3分の1</t>
    </r>
    <r>
      <rPr>
        <sz val="9"/>
        <color theme="1"/>
        <rFont val="游ゴシック"/>
        <family val="3"/>
        <charset val="128"/>
        <scheme val="minor"/>
      </rPr>
      <t>(千円未満切り捨て）</t>
    </r>
    <rPh sb="4" eb="6">
      <t>ホジョ</t>
    </rPh>
    <rPh sb="6" eb="8">
      <t>タイショウ</t>
    </rPh>
    <rPh sb="8" eb="10">
      <t>ケイヒ</t>
    </rPh>
    <rPh sb="12" eb="13">
      <t>ブン</t>
    </rPh>
    <phoneticPr fontId="3"/>
  </si>
  <si>
    <t>円　×　1/3</t>
    <rPh sb="0" eb="1">
      <t>エン</t>
    </rPh>
    <phoneticPr fontId="3"/>
  </si>
  <si>
    <t>　　＝</t>
    <phoneticPr fontId="3"/>
  </si>
  <si>
    <t>(D)補助対象経費</t>
    <phoneticPr fontId="3"/>
  </si>
  <si>
    <t>(2)の小計</t>
    <rPh sb="4" eb="6">
      <t>ショウケイ</t>
    </rPh>
    <phoneticPr fontId="3"/>
  </si>
  <si>
    <t>円…②</t>
    <rPh sb="0" eb="1">
      <t>エン</t>
    </rPh>
    <phoneticPr fontId="3"/>
  </si>
  <si>
    <t>交付申請額（①+②）</t>
    <rPh sb="0" eb="2">
      <t>コウフ</t>
    </rPh>
    <rPh sb="2" eb="4">
      <t>シンセイ</t>
    </rPh>
    <rPh sb="4" eb="5">
      <t>ガク</t>
    </rPh>
    <phoneticPr fontId="3"/>
  </si>
  <si>
    <t>円…③</t>
    <rPh sb="0" eb="1">
      <t>エン</t>
    </rPh>
    <phoneticPr fontId="3"/>
  </si>
  <si>
    <t>該当</t>
    <rPh sb="0" eb="2">
      <t>ガイトウ</t>
    </rPh>
    <phoneticPr fontId="3"/>
  </si>
  <si>
    <r>
      <t>三世代同居</t>
    </r>
    <r>
      <rPr>
        <sz val="9"/>
        <color theme="1"/>
        <rFont val="游ゴシック"/>
        <family val="3"/>
        <charset val="128"/>
        <scheme val="minor"/>
      </rPr>
      <t>（補助金額の一部について</t>
    </r>
    <r>
      <rPr>
        <b/>
        <u/>
        <sz val="9"/>
        <color theme="1"/>
        <rFont val="游ゴシック"/>
        <family val="3"/>
        <charset val="128"/>
        <scheme val="minor"/>
      </rPr>
      <t>10％</t>
    </r>
    <r>
      <rPr>
        <sz val="9"/>
        <color theme="1"/>
        <rFont val="游ゴシック"/>
        <family val="3"/>
        <charset val="128"/>
        <scheme val="minor"/>
      </rPr>
      <t>を加算）</t>
    </r>
    <rPh sb="6" eb="8">
      <t>ホジョ</t>
    </rPh>
    <rPh sb="8" eb="10">
      <t>キンガク</t>
    </rPh>
    <rPh sb="11" eb="13">
      <t>イチブ</t>
    </rPh>
    <rPh sb="21" eb="23">
      <t>カサン</t>
    </rPh>
    <phoneticPr fontId="3"/>
  </si>
  <si>
    <t>非該当</t>
    <rPh sb="0" eb="3">
      <t>ヒガイトウ</t>
    </rPh>
    <phoneticPr fontId="3"/>
  </si>
  <si>
    <r>
      <t>小規模事業者の利用</t>
    </r>
    <r>
      <rPr>
        <sz val="9"/>
        <color theme="1"/>
        <rFont val="游ゴシック"/>
        <family val="3"/>
        <charset val="128"/>
        <scheme val="minor"/>
      </rPr>
      <t>（補助金額の一部について</t>
    </r>
    <r>
      <rPr>
        <b/>
        <u/>
        <sz val="9"/>
        <color theme="1"/>
        <rFont val="游ゴシック"/>
        <family val="3"/>
        <charset val="128"/>
        <scheme val="minor"/>
      </rPr>
      <t>3％</t>
    </r>
    <r>
      <rPr>
        <sz val="9"/>
        <color theme="1"/>
        <rFont val="游ゴシック"/>
        <family val="3"/>
        <charset val="128"/>
        <scheme val="minor"/>
      </rPr>
      <t>を加算）</t>
    </r>
    <phoneticPr fontId="3"/>
  </si>
  <si>
    <r>
      <t>環境負荷の少ない電力プラン利用</t>
    </r>
    <r>
      <rPr>
        <sz val="9"/>
        <color theme="1"/>
        <rFont val="游ゴシック"/>
        <family val="3"/>
        <charset val="128"/>
        <scheme val="minor"/>
      </rPr>
      <t>（補助金額の一部について</t>
    </r>
    <r>
      <rPr>
        <b/>
        <u/>
        <sz val="9"/>
        <color theme="1"/>
        <rFont val="游ゴシック"/>
        <family val="3"/>
        <charset val="128"/>
        <scheme val="minor"/>
      </rPr>
      <t>20％</t>
    </r>
    <r>
      <rPr>
        <sz val="9"/>
        <color theme="1"/>
        <rFont val="游ゴシック"/>
        <family val="3"/>
        <charset val="128"/>
        <scheme val="minor"/>
      </rPr>
      <t>を加算）</t>
    </r>
    <phoneticPr fontId="3"/>
  </si>
  <si>
    <t>加算率合計</t>
    <rPh sb="0" eb="2">
      <t>カサン</t>
    </rPh>
    <rPh sb="2" eb="3">
      <t>リツ</t>
    </rPh>
    <rPh sb="3" eb="5">
      <t>ゴウケイ</t>
    </rPh>
    <phoneticPr fontId="3"/>
  </si>
  <si>
    <t>…④</t>
    <phoneticPr fontId="3"/>
  </si>
  <si>
    <r>
      <t>太陽光発電設備は太陽電池の最大出力の合計値(A)に3万円を乗じた金額、蓄電池は蓄電容量に3万円を乗じた金額について、加算します</t>
    </r>
    <r>
      <rPr>
        <sz val="9"/>
        <color theme="1"/>
        <rFont val="游ゴシック"/>
        <family val="3"/>
        <charset val="128"/>
        <scheme val="minor"/>
      </rPr>
      <t>(計算過程において千円未満は切り捨て)</t>
    </r>
    <r>
      <rPr>
        <sz val="11"/>
        <color theme="1"/>
        <rFont val="游ゴシック"/>
        <family val="3"/>
        <charset val="128"/>
        <scheme val="minor"/>
      </rPr>
      <t>。</t>
    </r>
    <rPh sb="0" eb="3">
      <t>ｔｙ</t>
    </rPh>
    <rPh sb="3" eb="5">
      <t>ハツデン</t>
    </rPh>
    <rPh sb="5" eb="7">
      <t>セツビ</t>
    </rPh>
    <rPh sb="26" eb="28">
      <t>ｍ</t>
    </rPh>
    <rPh sb="29" eb="30">
      <t>ジョウ</t>
    </rPh>
    <rPh sb="32" eb="34">
      <t>キンガク</t>
    </rPh>
    <rPh sb="58" eb="60">
      <t>カサン</t>
    </rPh>
    <rPh sb="64" eb="66">
      <t>ケイサン</t>
    </rPh>
    <rPh sb="66" eb="68">
      <t>カテイ</t>
    </rPh>
    <rPh sb="72" eb="74">
      <t>ｓ</t>
    </rPh>
    <rPh sb="74" eb="76">
      <t>ミマン</t>
    </rPh>
    <rPh sb="77" eb="78">
      <t>キ</t>
    </rPh>
    <rPh sb="79" eb="80">
      <t>ス</t>
    </rPh>
    <phoneticPr fontId="3"/>
  </si>
  <si>
    <t>kW × 30,000円 ＝</t>
    <rPh sb="11" eb="12">
      <t>エン</t>
    </rPh>
    <phoneticPr fontId="3"/>
  </si>
  <si>
    <r>
      <t>円</t>
    </r>
    <r>
      <rPr>
        <sz val="10"/>
        <color theme="1"/>
        <rFont val="游ゴシック"/>
        <family val="3"/>
        <charset val="128"/>
        <scheme val="minor"/>
      </rPr>
      <t>(上限：</t>
    </r>
    <rPh sb="0" eb="1">
      <t>エン</t>
    </rPh>
    <rPh sb="2" eb="4">
      <t>ジョウゲン</t>
    </rPh>
    <phoneticPr fontId="3"/>
  </si>
  <si>
    <t>円)</t>
    <rPh sb="0" eb="1">
      <t>エン</t>
    </rPh>
    <phoneticPr fontId="3"/>
  </si>
  <si>
    <t>kWh×30,000円 ＝</t>
    <rPh sb="10" eb="11">
      <t>エン</t>
    </rPh>
    <phoneticPr fontId="3"/>
  </si>
  <si>
    <t>加算対象額合計</t>
    <rPh sb="0" eb="2">
      <t>カサン</t>
    </rPh>
    <rPh sb="2" eb="4">
      <t>タイショウ</t>
    </rPh>
    <rPh sb="4" eb="5">
      <t>ガク</t>
    </rPh>
    <rPh sb="5" eb="7">
      <t>ゴウケイ</t>
    </rPh>
    <phoneticPr fontId="3"/>
  </si>
  <si>
    <t>円…⑤</t>
    <rPh sb="0" eb="1">
      <t>エン</t>
    </rPh>
    <phoneticPr fontId="3"/>
  </si>
  <si>
    <t>加算金額(⑤×④)</t>
    <rPh sb="0" eb="2">
      <t>カサン</t>
    </rPh>
    <rPh sb="2" eb="3">
      <t>キン</t>
    </rPh>
    <rPh sb="3" eb="4">
      <t>ガク</t>
    </rPh>
    <phoneticPr fontId="3"/>
  </si>
  <si>
    <t>▼選択</t>
    <rPh sb="1" eb="3">
      <t>センタク</t>
    </rPh>
    <phoneticPr fontId="3"/>
  </si>
  <si>
    <t>事業計画書【重点対策加速化事業家庭用】</t>
    <rPh sb="0" eb="2">
      <t>ジギョウ</t>
    </rPh>
    <rPh sb="2" eb="4">
      <t>ケイカク</t>
    </rPh>
    <rPh sb="4" eb="5">
      <t>ショ</t>
    </rPh>
    <rPh sb="6" eb="15">
      <t>ジュウテンタイサクカソクカジギョウ</t>
    </rPh>
    <rPh sb="15" eb="18">
      <t>カテイヨウ</t>
    </rPh>
    <phoneticPr fontId="3"/>
  </si>
  <si>
    <r>
      <t>※3太陽電池の最大出力の合計値(A)と、パワーコンディショナーの定格出力の合計値(B)の低い方</t>
    </r>
    <r>
      <rPr>
        <b/>
        <u/>
        <sz val="8"/>
        <color theme="1"/>
        <rFont val="游ゴシック"/>
        <family val="3"/>
        <charset val="128"/>
        <scheme val="minor"/>
      </rPr>
      <t>(小数点以下切り捨て)</t>
    </r>
    <rPh sb="2" eb="4">
      <t>タイヨウ</t>
    </rPh>
    <rPh sb="4" eb="6">
      <t>デンチ</t>
    </rPh>
    <rPh sb="7" eb="9">
      <t>サイダイ</t>
    </rPh>
    <rPh sb="9" eb="11">
      <t>シュツリョク</t>
    </rPh>
    <rPh sb="12" eb="15">
      <t>ゴウケイチ</t>
    </rPh>
    <rPh sb="32" eb="34">
      <t>テイカク</t>
    </rPh>
    <rPh sb="34" eb="36">
      <t>シュツリョク</t>
    </rPh>
    <rPh sb="37" eb="40">
      <t>ゴウケイチ</t>
    </rPh>
    <rPh sb="44" eb="45">
      <t>ヒク</t>
    </rPh>
    <rPh sb="46" eb="47">
      <t>ホウ</t>
    </rPh>
    <rPh sb="48" eb="51">
      <t>ショウスウテン</t>
    </rPh>
    <rPh sb="51" eb="53">
      <t>イカ</t>
    </rPh>
    <rPh sb="53" eb="54">
      <t>キ</t>
    </rPh>
    <rPh sb="55" eb="56">
      <t>ス</t>
    </rPh>
    <phoneticPr fontId="3"/>
  </si>
  <si>
    <t>％…④</t>
    <phoneticPr fontId="3"/>
  </si>
  <si>
    <t>2.加算措置</t>
    <rPh sb="2" eb="4">
      <t>カサン</t>
    </rPh>
    <rPh sb="4" eb="6">
      <t>ソチ</t>
    </rPh>
    <phoneticPr fontId="3"/>
  </si>
  <si>
    <t>蓄電容量（C）</t>
    <rPh sb="0" eb="2">
      <t>チクデン</t>
    </rPh>
    <rPh sb="2" eb="4">
      <t>ヨウリョウ</t>
    </rPh>
    <phoneticPr fontId="3"/>
  </si>
  <si>
    <r>
      <t>事業計画書【重点対策加速化事業家庭用】</t>
    </r>
    <r>
      <rPr>
        <sz val="10"/>
        <color theme="1"/>
        <rFont val="游ゴシック"/>
        <family val="3"/>
        <charset val="128"/>
        <scheme val="minor"/>
      </rPr>
      <t>（手書き用）</t>
    </r>
    <rPh sb="0" eb="2">
      <t>ジギョウ</t>
    </rPh>
    <rPh sb="2" eb="4">
      <t>ケイカク</t>
    </rPh>
    <rPh sb="4" eb="5">
      <t>ショ</t>
    </rPh>
    <rPh sb="6" eb="15">
      <t>ジュウテンタイサクカソクカジギョウ</t>
    </rPh>
    <rPh sb="15" eb="18">
      <t>カテイヨウ</t>
    </rPh>
    <rPh sb="20" eb="22">
      <t>テガ</t>
    </rPh>
    <rPh sb="23" eb="24">
      <t>ヨウ</t>
    </rPh>
    <phoneticPr fontId="3"/>
  </si>
  <si>
    <t>蓄電容量（C）</t>
    <phoneticPr fontId="3"/>
  </si>
  <si>
    <r>
      <t>☐</t>
    </r>
    <r>
      <rPr>
        <sz val="12"/>
        <color theme="1"/>
        <rFont val="ＭＳ ゴシック"/>
        <family val="3"/>
        <charset val="128"/>
      </rPr>
      <t>　</t>
    </r>
    <phoneticPr fontId="3"/>
  </si>
  <si>
    <t>(A)と(B)の低い方(小数点以下切り捨て)</t>
    <phoneticPr fontId="3"/>
  </si>
  <si>
    <t>円…⑥</t>
    <rPh sb="0" eb="1">
      <t>エン</t>
    </rPh>
    <phoneticPr fontId="3"/>
  </si>
  <si>
    <t>TK-333MG</t>
    <phoneticPr fontId="3"/>
  </si>
  <si>
    <t>所沢パワー</t>
    <rPh sb="0" eb="2">
      <t>トコロザワ</t>
    </rPh>
    <phoneticPr fontId="3"/>
  </si>
  <si>
    <t>TKP-55FF3</t>
    <phoneticPr fontId="3"/>
  </si>
  <si>
    <t>の箇所について入力・選択してください。「3.交付申請額の計算」</t>
    <rPh sb="1" eb="3">
      <t>カショ</t>
    </rPh>
    <rPh sb="7" eb="9">
      <t>ニュウリョク</t>
    </rPh>
    <rPh sb="10" eb="12">
      <t>センタク</t>
    </rPh>
    <phoneticPr fontId="3"/>
  </si>
  <si>
    <t>蓄電容量(kWh)</t>
    <rPh sb="0" eb="2">
      <t>チクデン</t>
    </rPh>
    <rPh sb="2" eb="4">
      <t>ヨウリョウ</t>
    </rPh>
    <phoneticPr fontId="3"/>
  </si>
  <si>
    <t>※1</t>
    <phoneticPr fontId="3"/>
  </si>
  <si>
    <t>…(A)</t>
    <phoneticPr fontId="3"/>
  </si>
  <si>
    <r>
      <t xml:space="preserve">蓄電池
</t>
    </r>
    <r>
      <rPr>
        <sz val="9"/>
        <color theme="1"/>
        <rFont val="游ゴシック"/>
        <family val="3"/>
        <charset val="128"/>
        <scheme val="minor"/>
      </rPr>
      <t>（設置しない場合、
入力不要）</t>
    </r>
    <rPh sb="0" eb="3">
      <t>チクデンチ</t>
    </rPh>
    <rPh sb="5" eb="7">
      <t>セッチ</t>
    </rPh>
    <rPh sb="10" eb="12">
      <t>バアイ</t>
    </rPh>
    <rPh sb="14" eb="16">
      <t>ニュウリョク</t>
    </rPh>
    <rPh sb="16" eb="18">
      <t>フヨウ</t>
    </rPh>
    <phoneticPr fontId="3"/>
  </si>
  <si>
    <t>円(税抜)…(D)</t>
    <rPh sb="2" eb="4">
      <t>ゼイヌキ</t>
    </rPh>
    <phoneticPr fontId="3"/>
  </si>
  <si>
    <t>…（C）</t>
    <phoneticPr fontId="3"/>
  </si>
  <si>
    <t>…(B)</t>
    <phoneticPr fontId="3"/>
  </si>
  <si>
    <t>　18歳未満を含む三世代が同居し、日常生活を営んでいること</t>
    <phoneticPr fontId="3"/>
  </si>
  <si>
    <t>　事前に登録された「小規模事業者」が施工すること</t>
    <rPh sb="1" eb="3">
      <t>ジゼン</t>
    </rPh>
    <rPh sb="4" eb="6">
      <t>トウロク</t>
    </rPh>
    <phoneticPr fontId="3"/>
  </si>
  <si>
    <t>　再生可能エネルギー比率50％以上の電力プランを利用していること</t>
    <phoneticPr fontId="3"/>
  </si>
  <si>
    <t>1kWhあたりの補助対象経費(D)÷（C）　</t>
    <phoneticPr fontId="3"/>
  </si>
  <si>
    <t>円/kWh</t>
    <phoneticPr fontId="3"/>
  </si>
  <si>
    <t>　太陽光…</t>
    <rPh sb="1" eb="4">
      <t>ｔｙ</t>
    </rPh>
    <phoneticPr fontId="3"/>
  </si>
  <si>
    <t>　蓄電池…</t>
    <rPh sb="1" eb="4">
      <t>チクデンチ</t>
    </rPh>
    <phoneticPr fontId="3"/>
  </si>
  <si>
    <t>設置費用（本体価格+工事費）</t>
    <phoneticPr fontId="3"/>
  </si>
  <si>
    <t>3.交付申請額の計算</t>
    <rPh sb="2" eb="4">
      <t>コウフ</t>
    </rPh>
    <rPh sb="4" eb="7">
      <t>シンセイガク</t>
    </rPh>
    <rPh sb="8" eb="10">
      <t>ケイサン</t>
    </rPh>
    <phoneticPr fontId="3"/>
  </si>
  <si>
    <t>で算出された交付申請金額(③)と加算金額(⑥)を交付申請書に転記してください。</t>
    <rPh sb="6" eb="8">
      <t>コウフ</t>
    </rPh>
    <rPh sb="8" eb="10">
      <t>シンセイ</t>
    </rPh>
    <rPh sb="10" eb="12">
      <t>キンガク</t>
    </rPh>
    <rPh sb="16" eb="18">
      <t>カサン</t>
    </rPh>
    <rPh sb="18" eb="20">
      <t>キンガク</t>
    </rPh>
    <rPh sb="24" eb="26">
      <t>コウフ</t>
    </rPh>
    <rPh sb="26" eb="29">
      <t>シンセイショ</t>
    </rPh>
    <rPh sb="30" eb="32">
      <t>テンキ</t>
    </rPh>
    <phoneticPr fontId="3"/>
  </si>
  <si>
    <t>3.交付申請額の計算（以下、自動計算のため入力の必要はありません）</t>
    <rPh sb="2" eb="4">
      <t>コウフ</t>
    </rPh>
    <rPh sb="4" eb="7">
      <t>シンセイガク</t>
    </rPh>
    <rPh sb="8" eb="10">
      <t>ケイサン</t>
    </rPh>
    <rPh sb="11" eb="13">
      <t>イカ</t>
    </rPh>
    <phoneticPr fontId="3"/>
  </si>
  <si>
    <t>の箇所について記入してください。「3.交付申請額の計算」</t>
    <rPh sb="1" eb="3">
      <t>カショ</t>
    </rPh>
    <rPh sb="7" eb="9">
      <t>キニュウ</t>
    </rPh>
    <phoneticPr fontId="3"/>
  </si>
  <si>
    <t>2.加算措置（該当するものをチェックしてください）</t>
    <rPh sb="2" eb="4">
      <t>カサン</t>
    </rPh>
    <rPh sb="4" eb="6">
      <t>ソチ</t>
    </rPh>
    <rPh sb="7" eb="9">
      <t>ガイトウ</t>
    </rPh>
    <phoneticPr fontId="3"/>
  </si>
  <si>
    <t>　2.加算措置　でチェックした加算要件の加算率を合算してください。</t>
    <rPh sb="15" eb="17">
      <t>カサン</t>
    </rPh>
    <rPh sb="17" eb="19">
      <t>ヨウケン</t>
    </rPh>
    <rPh sb="20" eb="22">
      <t>カサン</t>
    </rPh>
    <rPh sb="22" eb="23">
      <t>リツ</t>
    </rPh>
    <rPh sb="24" eb="26">
      <t>ガッサン</t>
    </rPh>
    <phoneticPr fontId="3"/>
  </si>
  <si>
    <r>
      <t>・太陽光発電設備　発電出力</t>
    </r>
    <r>
      <rPr>
        <sz val="9"/>
        <color theme="1"/>
        <rFont val="游ゴシック"/>
        <family val="3"/>
        <charset val="128"/>
        <scheme val="minor"/>
      </rPr>
      <t>(※3)</t>
    </r>
    <r>
      <rPr>
        <sz val="12"/>
        <color theme="1"/>
        <rFont val="游ゴシック"/>
        <family val="3"/>
        <charset val="128"/>
        <scheme val="minor"/>
      </rPr>
      <t>1kWあたり10万円の補助</t>
    </r>
    <rPh sb="1" eb="4">
      <t>ｔｙ</t>
    </rPh>
    <rPh sb="4" eb="6">
      <t>ハツデン</t>
    </rPh>
    <rPh sb="6" eb="8">
      <t>セツビ</t>
    </rPh>
    <rPh sb="9" eb="11">
      <t>ハツデン</t>
    </rPh>
    <rPh sb="11" eb="13">
      <t>シュツリョク</t>
    </rPh>
    <rPh sb="25" eb="27">
      <t>ｍ</t>
    </rPh>
    <rPh sb="28" eb="30">
      <t>ホジョ</t>
    </rPh>
    <phoneticPr fontId="3"/>
  </si>
  <si>
    <t>・蓄電池</t>
    <rPh sb="1" eb="4">
      <t>チクデンチ</t>
    </rPh>
    <phoneticPr fontId="3"/>
  </si>
  <si>
    <t>・加算金額の計算</t>
    <rPh sb="1" eb="3">
      <t>カサン</t>
    </rPh>
    <rPh sb="3" eb="5">
      <t>キンガク</t>
    </rPh>
    <rPh sb="4" eb="5">
      <t>ガク</t>
    </rPh>
    <rPh sb="6" eb="8">
      <t>ケイサン</t>
    </rPh>
    <phoneticPr fontId="3"/>
  </si>
  <si>
    <t>TKLB-DB704</t>
    <phoneticPr fontId="3"/>
  </si>
  <si>
    <t>で算出した交付申請額(③)と加算金額(⑥)を交付申請書に転記してください。</t>
    <rPh sb="5" eb="7">
      <t>コウフ</t>
    </rPh>
    <rPh sb="7" eb="9">
      <t>シンセイ</t>
    </rPh>
    <rPh sb="14" eb="16">
      <t>カサン</t>
    </rPh>
    <rPh sb="16" eb="18">
      <t>キンガク</t>
    </rPh>
    <rPh sb="22" eb="24">
      <t>コウフ</t>
    </rPh>
    <rPh sb="24" eb="27">
      <t>シンセイショ</t>
    </rPh>
    <rPh sb="28" eb="30">
      <t>テンキ</t>
    </rPh>
    <phoneticPr fontId="3"/>
  </si>
  <si>
    <t>【蓄電池には補助対象経費の目標水準が設けられています】</t>
    <rPh sb="1" eb="4">
      <t>チクデンチ</t>
    </rPh>
    <rPh sb="6" eb="8">
      <t>ホジョ</t>
    </rPh>
    <rPh sb="8" eb="10">
      <t>タイショウ</t>
    </rPh>
    <rPh sb="10" eb="12">
      <t>ケイヒ</t>
    </rPh>
    <rPh sb="13" eb="15">
      <t>モクヒョウ</t>
    </rPh>
    <rPh sb="15" eb="17">
      <t>スイジュン</t>
    </rPh>
    <rPh sb="18" eb="19">
      <t>モウ</t>
    </rPh>
    <phoneticPr fontId="3"/>
  </si>
  <si>
    <t>1kWhあたりの補助対象経費目標金額</t>
    <rPh sb="12" eb="14">
      <t>ケイヒ</t>
    </rPh>
    <rPh sb="14" eb="16">
      <t>モクヒョウ</t>
    </rPh>
    <rPh sb="16" eb="18">
      <t>キンガク</t>
    </rPh>
    <phoneticPr fontId="3"/>
  </si>
  <si>
    <t>円/kWh 以下</t>
    <rPh sb="6" eb="8">
      <t>イカ</t>
    </rPh>
    <phoneticPr fontId="3"/>
  </si>
  <si>
    <t>☐</t>
    <phoneticPr fontId="3"/>
  </si>
  <si>
    <t>☑</t>
    <phoneticPr fontId="3"/>
  </si>
  <si>
    <r>
      <t>・</t>
    </r>
    <r>
      <rPr>
        <sz val="12"/>
        <color theme="1"/>
        <rFont val="游ゴシック"/>
        <family val="3"/>
        <charset val="128"/>
      </rPr>
      <t>チェック事項</t>
    </r>
    <rPh sb="5" eb="7">
      <t>ジコウ</t>
    </rPh>
    <phoneticPr fontId="3"/>
  </si>
  <si>
    <t>1kWhあたりの補助対象経費(D)÷（C）　</t>
  </si>
  <si>
    <t>目標水準を満たしていることを確認しました</t>
    <phoneticPr fontId="3"/>
  </si>
  <si>
    <t>目標水準を満たす機器の調達可否を事業者に確認しましたが、該当がありませんでした</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</si>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</sst>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b/>
      <u/>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Segoe UI Symbol"/>
      <family val="3"/>
    </font>
    <font>
      <b/>
      <u/>
      <sz val="8"/>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0"/>
      <color rgb="FFFF0000"/>
      <name val="游ゴシック"/>
      <family val="3"/>
      <charset val="128"/>
      <scheme val="minor"/>
    </font>
    <font>
      <sz val="12"/>
      <color theme="1"/>
      <name val="ＭＳ ゴシック"/>
      <family val="3"/>
      <charset val="128"/>
    </font>
    <font>
      <b/>
      <sz val="9"/>
      <color rgb="FFFF0000"/>
      <name val="游ゴシック"/>
      <family val="3"/>
      <charset val="128"/>
      <scheme val="minor"/>
    </font>
    <font>
      <sz val="12"/>
      <color theme="1"/>
      <name val="游ゴシック"/>
      <family val="3"/>
      <charset val="128"/>
    </font>
    <font>
      <sz val="12"/>
      <name val="Segoe UI Symbol"/>
      <family val="3"/>
    </font>
    <font>
      <sz val="9"/>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Dashed">
        <color indexed="64"/>
      </top>
      <bottom style="medium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lignment vertical="center"/>
    </xf>
    <xf numFmtId="0" fontId="6" fillId="0" borderId="11" xfId="0" applyFont="1" applyBorder="1">
      <alignment vertical="center"/>
    </xf>
    <xf numFmtId="0" fontId="4" fillId="2" borderId="12" xfId="0" applyFont="1" applyFill="1" applyBorder="1" applyProtection="1">
      <alignment vertical="center"/>
      <protection locked="0"/>
    </xf>
    <xf numFmtId="0" fontId="4" fillId="2" borderId="13" xfId="0" applyFont="1" applyFill="1" applyBorder="1" applyProtection="1">
      <alignment vertical="center"/>
      <protection locked="0"/>
    </xf>
    <xf numFmtId="0" fontId="4" fillId="2" borderId="14" xfId="0" applyFont="1" applyFill="1" applyBorder="1" applyProtection="1">
      <alignment vertical="center"/>
      <protection locked="0"/>
    </xf>
    <xf numFmtId="40" fontId="4" fillId="3" borderId="4" xfId="1" applyNumberFormat="1" applyFont="1" applyFill="1" applyBorder="1">
      <alignment vertical="center"/>
    </xf>
    <xf numFmtId="0" fontId="4" fillId="2" borderId="15" xfId="0" applyFont="1" applyFill="1" applyBorder="1" applyProtection="1">
      <alignment vertical="center"/>
      <protection locked="0"/>
    </xf>
    <xf numFmtId="0" fontId="4" fillId="2" borderId="16" xfId="0" applyFont="1" applyFill="1" applyBorder="1" applyProtection="1">
      <alignment vertical="center"/>
      <protection locked="0"/>
    </xf>
    <xf numFmtId="0" fontId="4" fillId="2" borderId="17" xfId="0" applyFont="1" applyFill="1" applyBorder="1" applyProtection="1">
      <alignment vertical="center"/>
      <protection locked="0"/>
    </xf>
    <xf numFmtId="0" fontId="4" fillId="3" borderId="3" xfId="0" applyFont="1" applyFill="1" applyBorder="1">
      <alignment vertical="center"/>
    </xf>
    <xf numFmtId="2" fontId="4" fillId="2" borderId="14" xfId="0" applyNumberFormat="1" applyFont="1" applyFill="1" applyBorder="1" applyProtection="1">
      <alignment vertical="center"/>
      <protection locked="0"/>
    </xf>
    <xf numFmtId="2" fontId="4" fillId="2" borderId="17" xfId="0" applyNumberFormat="1" applyFont="1" applyFill="1" applyBorder="1" applyProtection="1">
      <alignment vertical="center"/>
      <protection locked="0"/>
    </xf>
    <xf numFmtId="0" fontId="4" fillId="0" borderId="18" xfId="0" applyFont="1" applyBorder="1" applyAlignment="1">
      <alignment horizontal="right" vertical="center"/>
    </xf>
    <xf numFmtId="2" fontId="4" fillId="3" borderId="11" xfId="0" applyNumberFormat="1" applyFont="1" applyFill="1" applyBorder="1" applyAlignment="1">
      <alignment vertical="center"/>
    </xf>
    <xf numFmtId="0" fontId="4" fillId="0" borderId="0" xfId="0" applyFont="1" applyBorder="1" applyAlignment="1">
      <alignment horizontal="center" vertical="center" wrapText="1"/>
    </xf>
    <xf numFmtId="0" fontId="4" fillId="0" borderId="0" xfId="0" applyFont="1" applyBorder="1">
      <alignment vertical="center"/>
    </xf>
    <xf numFmtId="38" fontId="4" fillId="2" borderId="24" xfId="1" applyFont="1" applyFill="1" applyBorder="1" applyProtection="1">
      <alignment vertical="center"/>
      <protection locked="0"/>
    </xf>
    <xf numFmtId="0" fontId="4" fillId="3" borderId="0" xfId="0" applyFont="1" applyFill="1">
      <alignment vertical="center"/>
    </xf>
    <xf numFmtId="3" fontId="4" fillId="3" borderId="25" xfId="0" applyNumberFormat="1" applyFont="1" applyFill="1" applyBorder="1">
      <alignment vertical="center"/>
    </xf>
    <xf numFmtId="38" fontId="4" fillId="3" borderId="25" xfId="1" applyFont="1" applyFill="1" applyBorder="1">
      <alignment vertical="center"/>
    </xf>
    <xf numFmtId="0" fontId="6" fillId="3" borderId="0" xfId="0" applyFont="1" applyFill="1">
      <alignment vertical="center"/>
    </xf>
    <xf numFmtId="0" fontId="4" fillId="3" borderId="0" xfId="0" applyFont="1" applyFill="1" applyAlignment="1">
      <alignment horizontal="right" vertical="center"/>
    </xf>
    <xf numFmtId="3" fontId="4" fillId="3" borderId="23" xfId="0" applyNumberFormat="1" applyFont="1" applyFill="1" applyBorder="1">
      <alignment vertical="center"/>
    </xf>
    <xf numFmtId="0" fontId="7" fillId="3" borderId="0" xfId="0" applyFont="1" applyFill="1" applyAlignment="1">
      <alignment vertical="top"/>
    </xf>
    <xf numFmtId="0" fontId="4" fillId="3" borderId="26" xfId="0" applyFont="1" applyFill="1" applyBorder="1" applyAlignment="1">
      <alignment horizontal="right" vertical="center"/>
    </xf>
    <xf numFmtId="38" fontId="4" fillId="3" borderId="26" xfId="0" applyNumberFormat="1" applyFont="1" applyFill="1" applyBorder="1">
      <alignment vertical="center"/>
    </xf>
    <xf numFmtId="2" fontId="4" fillId="3" borderId="25" xfId="0" applyNumberFormat="1" applyFont="1" applyFill="1" applyBorder="1">
      <alignment vertical="center"/>
    </xf>
    <xf numFmtId="0" fontId="4" fillId="3" borderId="0" xfId="0" applyFont="1" applyFill="1" applyBorder="1">
      <alignment vertical="center"/>
    </xf>
    <xf numFmtId="0" fontId="4" fillId="3" borderId="0" xfId="0" applyFont="1" applyFill="1" applyBorder="1" applyAlignment="1">
      <alignment horizontal="right" vertical="center"/>
    </xf>
    <xf numFmtId="38" fontId="4" fillId="3" borderId="23" xfId="1" applyFont="1" applyFill="1" applyBorder="1">
      <alignment vertical="center"/>
    </xf>
    <xf numFmtId="38" fontId="6" fillId="3" borderId="23" xfId="0" applyNumberFormat="1" applyFont="1" applyFill="1" applyBorder="1">
      <alignment vertical="center"/>
    </xf>
    <xf numFmtId="0" fontId="6" fillId="3" borderId="4" xfId="0" applyFont="1" applyFill="1" applyBorder="1">
      <alignment vertical="center"/>
    </xf>
    <xf numFmtId="0" fontId="4" fillId="2" borderId="24" xfId="0" applyFont="1" applyFill="1" applyBorder="1" applyAlignment="1" applyProtection="1">
      <alignment horizontal="center" vertical="center"/>
      <protection locked="0"/>
    </xf>
    <xf numFmtId="0" fontId="4" fillId="0" borderId="0" xfId="0" applyFont="1" applyAlignment="1">
      <alignment horizontal="right" vertical="center"/>
    </xf>
    <xf numFmtId="0" fontId="5" fillId="0" borderId="0" xfId="0" applyFont="1" applyAlignment="1">
      <alignment vertical="top"/>
    </xf>
    <xf numFmtId="0" fontId="4" fillId="3" borderId="25" xfId="0" applyFont="1" applyFill="1" applyBorder="1" applyAlignment="1">
      <alignment horizontal="right" vertical="center"/>
    </xf>
    <xf numFmtId="9" fontId="4" fillId="3" borderId="25" xfId="2" applyFont="1" applyFill="1" applyBorder="1" applyAlignment="1">
      <alignment horizontal="right" vertical="center"/>
    </xf>
    <xf numFmtId="38" fontId="4" fillId="0" borderId="0" xfId="1" applyFont="1">
      <alignment vertical="center"/>
    </xf>
    <xf numFmtId="2" fontId="4" fillId="0" borderId="0" xfId="0" applyNumberFormat="1" applyFont="1">
      <alignment vertical="center"/>
    </xf>
    <xf numFmtId="0" fontId="4" fillId="0" borderId="25" xfId="0" applyFont="1" applyBorder="1">
      <alignment vertical="center"/>
    </xf>
    <xf numFmtId="38" fontId="4" fillId="0" borderId="25" xfId="1" applyFont="1" applyBorder="1">
      <alignment vertical="center"/>
    </xf>
    <xf numFmtId="38" fontId="10" fillId="0" borderId="0" xfId="1" applyFont="1">
      <alignment vertical="center"/>
    </xf>
    <xf numFmtId="0" fontId="10" fillId="0" borderId="0" xfId="0" applyFont="1">
      <alignment vertical="center"/>
    </xf>
    <xf numFmtId="38" fontId="4" fillId="0" borderId="0" xfId="0" applyNumberFormat="1" applyFont="1">
      <alignment vertical="center"/>
    </xf>
    <xf numFmtId="0" fontId="4" fillId="0" borderId="23" xfId="0" applyFont="1" applyBorder="1">
      <alignment vertical="center"/>
    </xf>
    <xf numFmtId="38" fontId="4" fillId="0" borderId="23" xfId="1" applyFont="1" applyBorder="1">
      <alignment vertical="center"/>
    </xf>
    <xf numFmtId="0" fontId="4" fillId="0" borderId="25" xfId="0" applyFont="1" applyBorder="1" applyAlignment="1">
      <alignment horizontal="right" vertical="center"/>
    </xf>
    <xf numFmtId="38" fontId="4" fillId="0" borderId="25" xfId="0" applyNumberFormat="1" applyFont="1" applyBorder="1">
      <alignment vertical="center"/>
    </xf>
    <xf numFmtId="0" fontId="6" fillId="3" borderId="5" xfId="0" applyFont="1" applyFill="1" applyBorder="1" applyAlignment="1">
      <alignment horizontal="center" vertical="center"/>
    </xf>
    <xf numFmtId="38" fontId="6" fillId="3" borderId="23" xfId="1" applyFont="1" applyFill="1" applyBorder="1">
      <alignment vertical="center"/>
    </xf>
    <xf numFmtId="0" fontId="6" fillId="0" borderId="4" xfId="0" applyFont="1" applyBorder="1">
      <alignment vertical="center"/>
    </xf>
    <xf numFmtId="0" fontId="4" fillId="0" borderId="18" xfId="0" applyFont="1" applyBorder="1" applyAlignment="1">
      <alignment horizontal="right" vertical="center"/>
    </xf>
    <xf numFmtId="0" fontId="4" fillId="0" borderId="0" xfId="0" applyFont="1" applyBorder="1" applyAlignment="1">
      <alignment horizontal="center" vertical="center" wrapText="1"/>
    </xf>
    <xf numFmtId="0" fontId="13" fillId="0" borderId="0" xfId="0" applyFont="1">
      <alignment vertical="center"/>
    </xf>
    <xf numFmtId="9" fontId="4" fillId="0" borderId="0" xfId="2" applyFont="1">
      <alignment vertical="center"/>
    </xf>
    <xf numFmtId="9" fontId="7" fillId="0" borderId="0" xfId="2" applyFont="1" applyAlignment="1">
      <alignment vertical="top"/>
    </xf>
    <xf numFmtId="38" fontId="4" fillId="3" borderId="0" xfId="1" applyFont="1" applyFill="1" applyBorder="1" applyAlignment="1">
      <alignment horizontal="right" vertical="center"/>
    </xf>
    <xf numFmtId="2" fontId="14" fillId="0" borderId="23" xfId="0" applyNumberFormat="1" applyFont="1" applyFill="1" applyBorder="1">
      <alignment vertical="center"/>
    </xf>
    <xf numFmtId="0" fontId="5" fillId="3" borderId="0" xfId="0" applyFont="1" applyFill="1" applyBorder="1" applyAlignment="1">
      <alignment vertical="top"/>
    </xf>
    <xf numFmtId="0" fontId="4" fillId="3" borderId="27" xfId="0" applyFont="1" applyFill="1" applyBorder="1">
      <alignment vertical="center"/>
    </xf>
    <xf numFmtId="0" fontId="4" fillId="2" borderId="24" xfId="0" applyFont="1" applyFill="1" applyBorder="1">
      <alignment vertical="center"/>
    </xf>
    <xf numFmtId="38" fontId="4" fillId="2" borderId="24" xfId="1" applyFont="1" applyFill="1" applyBorder="1">
      <alignment vertical="center"/>
    </xf>
    <xf numFmtId="38" fontId="4" fillId="2" borderId="24" xfId="0" applyNumberFormat="1" applyFont="1" applyFill="1" applyBorder="1">
      <alignment vertical="center"/>
    </xf>
    <xf numFmtId="2" fontId="4" fillId="2" borderId="24" xfId="0" applyNumberFormat="1" applyFont="1" applyFill="1" applyBorder="1">
      <alignment vertical="center"/>
    </xf>
    <xf numFmtId="38" fontId="6" fillId="2" borderId="24" xfId="0" applyNumberFormat="1" applyFont="1" applyFill="1" applyBorder="1">
      <alignment vertical="center"/>
    </xf>
    <xf numFmtId="38" fontId="4" fillId="2" borderId="30" xfId="0" applyNumberFormat="1" applyFont="1" applyFill="1" applyBorder="1">
      <alignment vertical="center"/>
    </xf>
    <xf numFmtId="9" fontId="4" fillId="2" borderId="31" xfId="2" applyFont="1" applyFill="1" applyBorder="1" applyAlignment="1">
      <alignment horizontal="right" vertical="center"/>
    </xf>
    <xf numFmtId="38" fontId="6" fillId="2" borderId="24" xfId="1" applyFont="1" applyFill="1" applyBorder="1">
      <alignment vertical="center"/>
    </xf>
    <xf numFmtId="0" fontId="14" fillId="2" borderId="24" xfId="0" applyFont="1" applyFill="1" applyBorder="1">
      <alignment vertical="center"/>
    </xf>
    <xf numFmtId="2" fontId="14" fillId="2" borderId="24" xfId="0" applyNumberFormat="1" applyFont="1" applyFill="1" applyBorder="1">
      <alignment vertical="center"/>
    </xf>
    <xf numFmtId="0" fontId="5" fillId="0" borderId="0" xfId="0" applyFont="1" applyAlignment="1">
      <alignment horizontal="right" vertical="top"/>
    </xf>
    <xf numFmtId="0" fontId="11" fillId="0" borderId="0" xfId="0" applyFont="1" applyAlignment="1">
      <alignment horizontal="center" vertical="center"/>
    </xf>
    <xf numFmtId="1" fontId="4" fillId="3" borderId="25" xfId="0" applyNumberFormat="1" applyFont="1" applyFill="1" applyBorder="1">
      <alignment vertical="center"/>
    </xf>
    <xf numFmtId="1" fontId="14" fillId="0" borderId="25" xfId="0" applyNumberFormat="1" applyFont="1" applyFill="1" applyBorder="1">
      <alignment vertical="center"/>
    </xf>
    <xf numFmtId="0" fontId="5" fillId="0" borderId="0" xfId="0"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right"/>
    </xf>
    <xf numFmtId="0" fontId="10" fillId="3" borderId="4" xfId="0" applyFont="1" applyFill="1" applyBorder="1">
      <alignment vertical="center"/>
    </xf>
    <xf numFmtId="38" fontId="4" fillId="0" borderId="5" xfId="1" applyFont="1" applyBorder="1">
      <alignment vertical="center"/>
    </xf>
    <xf numFmtId="0" fontId="4" fillId="0" borderId="4" xfId="0" applyFont="1" applyBorder="1">
      <alignment vertical="center"/>
    </xf>
    <xf numFmtId="0" fontId="4" fillId="0" borderId="23" xfId="0" applyFont="1" applyFill="1" applyBorder="1" applyAlignment="1">
      <alignment horizontal="right" vertical="center"/>
    </xf>
    <xf numFmtId="0" fontId="6" fillId="0" borderId="25" xfId="0" applyFont="1" applyBorder="1" applyAlignment="1">
      <alignment horizontal="left" vertical="center"/>
    </xf>
    <xf numFmtId="0" fontId="4" fillId="0" borderId="22" xfId="0" applyFont="1" applyBorder="1" applyAlignment="1">
      <alignment horizontal="left" vertical="center"/>
    </xf>
    <xf numFmtId="0" fontId="9" fillId="0" borderId="0" xfId="0" applyFont="1" applyAlignment="1">
      <alignment horizontal="left" vertical="top"/>
    </xf>
    <xf numFmtId="0" fontId="4" fillId="2" borderId="32" xfId="0" applyFont="1" applyFill="1" applyBorder="1" applyProtection="1">
      <alignment vertical="center"/>
      <protection locked="0"/>
    </xf>
    <xf numFmtId="0" fontId="4" fillId="2" borderId="10" xfId="0" applyFont="1" applyFill="1" applyBorder="1" applyProtection="1">
      <alignment vertical="center"/>
      <protection locked="0"/>
    </xf>
    <xf numFmtId="0" fontId="4" fillId="2" borderId="33" xfId="0" applyFont="1" applyFill="1" applyBorder="1" applyProtection="1">
      <alignment vertical="center"/>
      <protection locked="0"/>
    </xf>
    <xf numFmtId="0" fontId="4" fillId="2" borderId="34" xfId="0" applyFont="1" applyFill="1" applyBorder="1" applyProtection="1">
      <alignment vertical="center"/>
      <protection locked="0"/>
    </xf>
    <xf numFmtId="0" fontId="4" fillId="2" borderId="3" xfId="0" applyFont="1" applyFill="1" applyBorder="1" applyProtection="1">
      <alignment vertical="center"/>
      <protection locked="0"/>
    </xf>
    <xf numFmtId="0" fontId="4" fillId="2" borderId="35" xfId="0" applyFont="1" applyFill="1" applyBorder="1" applyProtection="1">
      <alignment vertical="center"/>
      <protection locked="0"/>
    </xf>
    <xf numFmtId="0" fontId="4" fillId="0" borderId="24" xfId="0" applyFont="1" applyFill="1" applyBorder="1" applyAlignment="1" applyProtection="1">
      <alignment horizontal="center" vertical="center"/>
      <protection locked="0"/>
    </xf>
    <xf numFmtId="0" fontId="11" fillId="0" borderId="0" xfId="0" applyFont="1">
      <alignment vertical="center"/>
    </xf>
    <xf numFmtId="38" fontId="4" fillId="3" borderId="0" xfId="1" applyFont="1" applyFill="1" applyBorder="1" applyAlignment="1">
      <alignment horizontal="left"/>
    </xf>
    <xf numFmtId="0" fontId="15" fillId="4" borderId="41" xfId="0" applyFont="1" applyFill="1" applyBorder="1" applyAlignment="1">
      <alignment vertical="center"/>
    </xf>
    <xf numFmtId="0" fontId="15" fillId="4" borderId="42" xfId="0" applyFont="1" applyFill="1" applyBorder="1" applyAlignment="1">
      <alignment vertical="center"/>
    </xf>
    <xf numFmtId="0" fontId="4" fillId="4" borderId="38" xfId="0" applyFont="1" applyFill="1" applyBorder="1">
      <alignment vertical="center"/>
    </xf>
    <xf numFmtId="0" fontId="4" fillId="4" borderId="39" xfId="0" applyFont="1" applyFill="1" applyBorder="1">
      <alignment vertical="center"/>
    </xf>
    <xf numFmtId="38" fontId="11" fillId="4" borderId="37" xfId="1" applyFont="1" applyFill="1" applyBorder="1" applyAlignment="1">
      <alignment horizontal="center" vertical="center"/>
    </xf>
    <xf numFmtId="0" fontId="19" fillId="4" borderId="40" xfId="0" applyFont="1" applyFill="1" applyBorder="1" applyAlignment="1">
      <alignment horizontal="center" vertical="center"/>
    </xf>
    <xf numFmtId="38" fontId="20" fillId="4" borderId="38" xfId="1" applyFont="1" applyFill="1" applyBorder="1" applyAlignment="1">
      <alignment horizontal="left" vertical="center"/>
    </xf>
    <xf numFmtId="0" fontId="20" fillId="4" borderId="41" xfId="0" applyFont="1" applyFill="1" applyBorder="1" applyAlignment="1">
      <alignment vertical="center"/>
    </xf>
    <xf numFmtId="0" fontId="4" fillId="0" borderId="18" xfId="0" applyFont="1" applyBorder="1" applyAlignment="1">
      <alignment horizontal="right" vertical="center"/>
    </xf>
    <xf numFmtId="0" fontId="4" fillId="0" borderId="0" xfId="0" applyFont="1" applyBorder="1" applyAlignment="1">
      <alignment horizontal="center" vertical="center" wrapText="1"/>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18" xfId="0" applyFont="1" applyBorder="1" applyAlignment="1">
      <alignment horizontal="right" vertical="center"/>
    </xf>
    <xf numFmtId="0" fontId="4" fillId="0" borderId="11" xfId="0" applyFont="1" applyBorder="1" applyAlignment="1">
      <alignment horizontal="right" vertical="center"/>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38" fontId="4" fillId="3" borderId="25" xfId="0" applyNumberFormat="1" applyFont="1" applyFill="1" applyBorder="1" applyAlignment="1">
      <alignment horizontal="center" vertical="center"/>
    </xf>
    <xf numFmtId="0" fontId="4" fillId="3" borderId="25" xfId="0" applyFont="1" applyFill="1" applyBorder="1" applyAlignment="1">
      <alignment horizontal="center" vertical="center"/>
    </xf>
    <xf numFmtId="0" fontId="5" fillId="0" borderId="27" xfId="0" applyFont="1" applyBorder="1" applyAlignment="1">
      <alignment horizontal="center" vertical="top"/>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9" fillId="0" borderId="0" xfId="0" applyFont="1" applyAlignment="1">
      <alignment horizontal="left" vertical="top" wrapText="1"/>
    </xf>
    <xf numFmtId="3" fontId="4" fillId="3" borderId="5" xfId="0" applyNumberFormat="1" applyFont="1" applyFill="1" applyBorder="1" applyAlignment="1">
      <alignment horizontal="right"/>
    </xf>
    <xf numFmtId="3" fontId="4" fillId="3" borderId="23" xfId="0" applyNumberFormat="1" applyFont="1" applyFill="1" applyBorder="1" applyAlignment="1">
      <alignment horizontal="right"/>
    </xf>
    <xf numFmtId="0" fontId="17" fillId="4" borderId="36"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6" fillId="0" borderId="18" xfId="0" applyFont="1" applyBorder="1" applyAlignment="1">
      <alignment horizontal="right" vertical="center"/>
    </xf>
    <xf numFmtId="0" fontId="6" fillId="0" borderId="11" xfId="0" applyFont="1" applyBorder="1" applyAlignment="1">
      <alignment horizontal="right" vertical="center"/>
    </xf>
    <xf numFmtId="38" fontId="4" fillId="2" borderId="1" xfId="0" applyNumberFormat="1" applyFont="1" applyFill="1" applyBorder="1" applyAlignment="1">
      <alignment horizontal="center" vertical="center"/>
    </xf>
    <xf numFmtId="0" fontId="5" fillId="0" borderId="0" xfId="0" applyFont="1" applyBorder="1" applyAlignment="1">
      <alignment horizontal="center"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558363</xdr:colOff>
      <xdr:row>32</xdr:row>
      <xdr:rowOff>54740</xdr:rowOff>
    </xdr:from>
    <xdr:to>
      <xdr:col>7</xdr:col>
      <xdr:colOff>295607</xdr:colOff>
      <xdr:row>36</xdr:row>
      <xdr:rowOff>131378</xdr:rowOff>
    </xdr:to>
    <xdr:sp macro="" textlink="">
      <xdr:nvSpPr>
        <xdr:cNvPr id="2" name="吹き出し: 角を丸めた四角形 1">
          <a:extLst>
            <a:ext uri="{FF2B5EF4-FFF2-40B4-BE49-F238E27FC236}">
              <a16:creationId xmlns:a16="http://schemas.microsoft.com/office/drawing/2014/main" id="{5E22ED51-0E95-4427-8347-34FB8B648B5D}"/>
            </a:ext>
          </a:extLst>
        </xdr:cNvPr>
        <xdr:cNvSpPr/>
      </xdr:nvSpPr>
      <xdr:spPr>
        <a:xfrm>
          <a:off x="1992587" y="7674740"/>
          <a:ext cx="4018020" cy="897759"/>
        </a:xfrm>
        <a:prstGeom prst="wedgeRoundRectCallout">
          <a:avLst>
            <a:gd name="adj1" fmla="val 18321"/>
            <a:gd name="adj2" fmla="val -65604"/>
            <a:gd name="adj3" fmla="val 16667"/>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en-US" altLang="ja-JP" sz="1000"/>
            <a:t>1kWh</a:t>
          </a:r>
          <a:r>
            <a:rPr kumimoji="1" lang="ja-JP" altLang="en-US" sz="1000"/>
            <a:t>あたりの補助対象経費が目標水準を下回っているかを確認します。目標水準を</a:t>
          </a:r>
          <a:r>
            <a:rPr kumimoji="1" lang="ja-JP" altLang="en-US" sz="1000" b="1" u="sng"/>
            <a:t>超過している</a:t>
          </a:r>
          <a:r>
            <a:rPr kumimoji="1" lang="ja-JP" altLang="en-US" sz="1000"/>
            <a:t>場合、販売事業者に対して水準を満たす機器の導入可否を確認する必要があります。</a:t>
          </a:r>
        </a:p>
      </xdr:txBody>
    </xdr:sp>
    <xdr:clientData/>
  </xdr:twoCellAnchor>
  <xdr:twoCellAnchor>
    <xdr:from>
      <xdr:col>5</xdr:col>
      <xdr:colOff>824952</xdr:colOff>
      <xdr:row>64</xdr:row>
      <xdr:rowOff>119557</xdr:rowOff>
    </xdr:from>
    <xdr:to>
      <xdr:col>8</xdr:col>
      <xdr:colOff>124262</xdr:colOff>
      <xdr:row>66</xdr:row>
      <xdr:rowOff>239988</xdr:rowOff>
    </xdr:to>
    <xdr:sp macro="" textlink="">
      <xdr:nvSpPr>
        <xdr:cNvPr id="4" name="吹き出し: 角を丸めた四角形 3">
          <a:extLst>
            <a:ext uri="{FF2B5EF4-FFF2-40B4-BE49-F238E27FC236}">
              <a16:creationId xmlns:a16="http://schemas.microsoft.com/office/drawing/2014/main" id="{54B768A3-66EF-4DE0-AFB9-1EF1BC316915}"/>
            </a:ext>
          </a:extLst>
        </xdr:cNvPr>
        <xdr:cNvSpPr/>
      </xdr:nvSpPr>
      <xdr:spPr>
        <a:xfrm>
          <a:off x="4941504" y="14866885"/>
          <a:ext cx="1324741" cy="624051"/>
        </a:xfrm>
        <a:prstGeom prst="wedgeRoundRectCallout">
          <a:avLst>
            <a:gd name="adj1" fmla="val -71821"/>
            <a:gd name="adj2" fmla="val 71900"/>
            <a:gd name="adj3" fmla="val 16667"/>
          </a:avLst>
        </a:prstGeom>
        <a:solidFill>
          <a:srgbClr val="FFFFFF">
            <a:alpha val="83137"/>
          </a:srgbClr>
        </a:solidFill>
        <a:ln w="19050"/>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ja-JP" altLang="en-US" sz="1000" b="1">
              <a:solidFill>
                <a:sysClr val="windowText" lastClr="000000"/>
              </a:solidFill>
            </a:rPr>
            <a:t>交付申請書に転記してください。</a:t>
          </a:r>
        </a:p>
      </xdr:txBody>
    </xdr:sp>
    <xdr:clientData/>
  </xdr:twoCellAnchor>
  <xdr:twoCellAnchor>
    <xdr:from>
      <xdr:col>5</xdr:col>
      <xdr:colOff>792107</xdr:colOff>
      <xdr:row>58</xdr:row>
      <xdr:rowOff>129630</xdr:rowOff>
    </xdr:from>
    <xdr:to>
      <xdr:col>8</xdr:col>
      <xdr:colOff>90541</xdr:colOff>
      <xdr:row>61</xdr:row>
      <xdr:rowOff>129630</xdr:rowOff>
    </xdr:to>
    <xdr:sp macro="" textlink="">
      <xdr:nvSpPr>
        <xdr:cNvPr id="5" name="吹き出し: 角を丸めた四角形 4">
          <a:extLst>
            <a:ext uri="{FF2B5EF4-FFF2-40B4-BE49-F238E27FC236}">
              <a16:creationId xmlns:a16="http://schemas.microsoft.com/office/drawing/2014/main" id="{EDF79C16-2CA3-49C6-8CE9-ECB04C07499B}"/>
            </a:ext>
          </a:extLst>
        </xdr:cNvPr>
        <xdr:cNvSpPr/>
      </xdr:nvSpPr>
      <xdr:spPr>
        <a:xfrm>
          <a:off x="4908659" y="13486527"/>
          <a:ext cx="1323865" cy="624051"/>
        </a:xfrm>
        <a:prstGeom prst="wedgeRoundRectCallout">
          <a:avLst>
            <a:gd name="adj1" fmla="val -69324"/>
            <a:gd name="adj2" fmla="val -42134"/>
            <a:gd name="adj3" fmla="val 16667"/>
          </a:avLst>
        </a:prstGeom>
        <a:solidFill>
          <a:srgbClr val="FFFFFF">
            <a:alpha val="83137"/>
          </a:srgbClr>
        </a:solidFill>
        <a:ln w="19050"/>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ja-JP" altLang="en-US" sz="1000" b="1">
              <a:solidFill>
                <a:sysClr val="windowText" lastClr="000000"/>
              </a:solidFill>
            </a:rPr>
            <a:t>交付申請書に転記してください。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1608F-B056-41DF-A21C-05B494DF88BB}">
  <dimension ref="A1:N83"/>
  <sheetViews>
    <sheetView tabSelected="1" view="pageBreakPreview" topLeftCell="A28" zoomScale="87" zoomScaleNormal="100" zoomScaleSheetLayoutView="87" workbookViewId="0">
      <selection activeCell="F7" sqref="F7:G7"/>
    </sheetView>
  </sheetViews>
  <sheetFormatPr defaultColWidth="9" defaultRowHeight="19.8" x14ac:dyDescent="0.45"/>
  <cols>
    <col min="1" max="1" width="3" style="1" customWidth="1"/>
    <col min="2" max="3" width="7.8984375" style="1" customWidth="1"/>
    <col min="4" max="4" width="20.3984375" style="1" customWidth="1"/>
    <col min="5" max="5" width="14.69921875" style="1" customWidth="1"/>
    <col min="6" max="6" width="11.8984375" style="1" customWidth="1"/>
    <col min="7" max="7" width="9" style="1" customWidth="1"/>
    <col min="8" max="8" width="5.59765625" style="1" customWidth="1"/>
    <col min="9" max="16384" width="9" style="1"/>
  </cols>
  <sheetData>
    <row r="1" spans="1:8" ht="23.25" customHeight="1" x14ac:dyDescent="0.45">
      <c r="A1" s="111" t="s">
        <v>49</v>
      </c>
      <c r="B1" s="111"/>
      <c r="C1" s="111"/>
      <c r="D1" s="111"/>
      <c r="E1" s="111"/>
      <c r="F1" s="111"/>
      <c r="G1" s="111"/>
      <c r="H1" s="111"/>
    </row>
    <row r="2" spans="1:8" ht="8.25" customHeight="1" thickBot="1" x14ac:dyDescent="0.5">
      <c r="A2" s="2"/>
      <c r="B2" s="2"/>
      <c r="C2" s="2"/>
      <c r="D2" s="2"/>
      <c r="E2" s="2"/>
      <c r="F2" s="2"/>
      <c r="G2" s="2"/>
      <c r="H2" s="2"/>
    </row>
    <row r="3" spans="1:8" ht="20.399999999999999" thickBot="1" x14ac:dyDescent="0.5">
      <c r="B3" s="112" t="s">
        <v>0</v>
      </c>
      <c r="C3" s="113"/>
      <c r="D3" s="1" t="s">
        <v>62</v>
      </c>
    </row>
    <row r="4" spans="1:8" x14ac:dyDescent="0.45">
      <c r="B4" s="1" t="s">
        <v>79</v>
      </c>
    </row>
    <row r="5" spans="1:8" ht="7.5" customHeight="1" x14ac:dyDescent="0.45"/>
    <row r="6" spans="1:8" ht="20.399999999999999" thickBot="1" x14ac:dyDescent="0.5">
      <c r="A6" s="1" t="s">
        <v>1</v>
      </c>
    </row>
    <row r="7" spans="1:8" ht="20.399999999999999" thickBot="1" x14ac:dyDescent="0.5">
      <c r="B7" s="114" t="s">
        <v>2</v>
      </c>
      <c r="C7" s="114"/>
      <c r="D7" s="116" t="s">
        <v>3</v>
      </c>
      <c r="E7" s="117"/>
      <c r="F7" s="118"/>
      <c r="G7" s="119"/>
    </row>
    <row r="8" spans="1:8" ht="34.5" customHeight="1" thickBot="1" x14ac:dyDescent="0.5">
      <c r="B8" s="114"/>
      <c r="C8" s="114"/>
      <c r="D8" s="3" t="s">
        <v>4</v>
      </c>
      <c r="E8" s="4" t="s">
        <v>5</v>
      </c>
      <c r="F8" s="5" t="s">
        <v>6</v>
      </c>
      <c r="G8" s="6" t="s">
        <v>7</v>
      </c>
    </row>
    <row r="9" spans="1:8" x14ac:dyDescent="0.45">
      <c r="B9" s="114"/>
      <c r="C9" s="115"/>
      <c r="D9" s="7"/>
      <c r="E9" s="8"/>
      <c r="F9" s="9"/>
      <c r="G9" s="10">
        <f>E9*F9</f>
        <v>0</v>
      </c>
    </row>
    <row r="10" spans="1:8" x14ac:dyDescent="0.45">
      <c r="B10" s="114"/>
      <c r="C10" s="115"/>
      <c r="D10" s="95"/>
      <c r="E10" s="96"/>
      <c r="F10" s="97"/>
      <c r="G10" s="10">
        <f t="shared" ref="G10:G11" si="0">E10*F10</f>
        <v>0</v>
      </c>
    </row>
    <row r="11" spans="1:8" x14ac:dyDescent="0.45">
      <c r="B11" s="114"/>
      <c r="C11" s="115"/>
      <c r="D11" s="92"/>
      <c r="E11" s="93"/>
      <c r="F11" s="94"/>
      <c r="G11" s="10">
        <f t="shared" si="0"/>
        <v>0</v>
      </c>
    </row>
    <row r="12" spans="1:8" ht="20.399999999999999" thickBot="1" x14ac:dyDescent="0.5">
      <c r="A12" s="1" t="s">
        <v>8</v>
      </c>
      <c r="B12" s="114"/>
      <c r="C12" s="115"/>
      <c r="D12" s="11"/>
      <c r="E12" s="12"/>
      <c r="F12" s="13"/>
      <c r="G12" s="10">
        <f>E12*F12</f>
        <v>0</v>
      </c>
    </row>
    <row r="13" spans="1:8" x14ac:dyDescent="0.45">
      <c r="B13" s="114"/>
      <c r="C13" s="114"/>
      <c r="D13" s="120" t="s">
        <v>9</v>
      </c>
      <c r="E13" s="121"/>
      <c r="F13" s="121"/>
      <c r="G13" s="14">
        <f>ROUNDDOWN(SUM(G9:G12)/1000,2)</f>
        <v>0</v>
      </c>
      <c r="H13" s="1" t="s">
        <v>65</v>
      </c>
    </row>
    <row r="14" spans="1:8" ht="8.25" customHeight="1" thickBot="1" x14ac:dyDescent="0.5"/>
    <row r="15" spans="1:8" ht="19.5" customHeight="1" thickBot="1" x14ac:dyDescent="0.5">
      <c r="B15" s="122" t="s">
        <v>10</v>
      </c>
      <c r="C15" s="123"/>
      <c r="D15" s="116" t="s">
        <v>3</v>
      </c>
      <c r="E15" s="117"/>
      <c r="F15" s="118"/>
      <c r="G15" s="119"/>
    </row>
    <row r="16" spans="1:8" ht="20.399999999999999" thickBot="1" x14ac:dyDescent="0.5">
      <c r="B16" s="124"/>
      <c r="C16" s="125"/>
      <c r="D16" s="3" t="s">
        <v>4</v>
      </c>
      <c r="E16" s="4" t="s">
        <v>11</v>
      </c>
    </row>
    <row r="17" spans="1:12" x14ac:dyDescent="0.45">
      <c r="B17" s="124"/>
      <c r="C17" s="126"/>
      <c r="D17" s="7"/>
      <c r="E17" s="15"/>
    </row>
    <row r="18" spans="1:12" ht="20.399999999999999" thickBot="1" x14ac:dyDescent="0.5">
      <c r="B18" s="124"/>
      <c r="C18" s="126"/>
      <c r="D18" s="11"/>
      <c r="E18" s="16"/>
    </row>
    <row r="19" spans="1:12" x14ac:dyDescent="0.45">
      <c r="B19" s="127"/>
      <c r="C19" s="128"/>
      <c r="D19" s="17" t="s">
        <v>12</v>
      </c>
      <c r="E19" s="18">
        <f>ROUNDDOWN(SUM(E17:E18),2)</f>
        <v>0</v>
      </c>
      <c r="F19" s="1" t="s">
        <v>69</v>
      </c>
    </row>
    <row r="20" spans="1:12" ht="8.25" customHeight="1" thickBot="1" x14ac:dyDescent="0.5">
      <c r="B20" s="19"/>
      <c r="C20" s="19"/>
      <c r="D20" s="20"/>
      <c r="E20" s="20"/>
    </row>
    <row r="21" spans="1:12" ht="20.399999999999999" thickBot="1" x14ac:dyDescent="0.5">
      <c r="B21" s="122" t="s">
        <v>66</v>
      </c>
      <c r="C21" s="123"/>
      <c r="D21" s="116" t="s">
        <v>3</v>
      </c>
      <c r="E21" s="117"/>
      <c r="F21" s="118"/>
      <c r="G21" s="119"/>
    </row>
    <row r="22" spans="1:12" ht="20.399999999999999" thickBot="1" x14ac:dyDescent="0.5">
      <c r="B22" s="124"/>
      <c r="C22" s="125"/>
      <c r="D22" s="3" t="s">
        <v>4</v>
      </c>
      <c r="E22" s="4" t="s">
        <v>63</v>
      </c>
      <c r="F22" s="47" t="s">
        <v>64</v>
      </c>
    </row>
    <row r="23" spans="1:12" x14ac:dyDescent="0.45">
      <c r="B23" s="124"/>
      <c r="C23" s="126"/>
      <c r="D23" s="7"/>
      <c r="E23" s="15"/>
    </row>
    <row r="24" spans="1:12" ht="20.399999999999999" thickBot="1" x14ac:dyDescent="0.5">
      <c r="B24" s="124"/>
      <c r="C24" s="126"/>
      <c r="D24" s="11"/>
      <c r="E24" s="13"/>
    </row>
    <row r="25" spans="1:12" ht="20.399999999999999" thickBot="1" x14ac:dyDescent="0.5">
      <c r="B25" s="124"/>
      <c r="C25" s="125"/>
      <c r="D25" s="17" t="s">
        <v>13</v>
      </c>
      <c r="E25" s="18">
        <f>ROUNDDOWN(SUM(E23:E24),2)</f>
        <v>0</v>
      </c>
      <c r="F25" s="1" t="s">
        <v>68</v>
      </c>
    </row>
    <row r="26" spans="1:12" ht="18.75" customHeight="1" thickBot="1" x14ac:dyDescent="0.5">
      <c r="B26" s="90"/>
      <c r="C26" s="89"/>
      <c r="D26" s="88" t="s">
        <v>77</v>
      </c>
      <c r="E26" s="21"/>
      <c r="F26" s="1" t="s">
        <v>67</v>
      </c>
    </row>
    <row r="27" spans="1:12" s="59" customFormat="1" ht="14.25" customHeight="1" x14ac:dyDescent="0.45">
      <c r="B27" s="60" t="s">
        <v>14</v>
      </c>
      <c r="H27" s="1"/>
    </row>
    <row r="28" spans="1:12" x14ac:dyDescent="0.45">
      <c r="B28" s="1" t="s">
        <v>89</v>
      </c>
      <c r="C28" s="22"/>
      <c r="D28" s="22"/>
      <c r="E28" s="22"/>
      <c r="F28" s="32"/>
      <c r="G28" s="20"/>
    </row>
    <row r="29" spans="1:12" ht="15.75" customHeight="1" x14ac:dyDescent="0.4">
      <c r="A29" s="20"/>
      <c r="B29" s="83" t="s">
        <v>90</v>
      </c>
      <c r="C29" s="20"/>
      <c r="D29" s="20"/>
      <c r="E29" s="20"/>
      <c r="F29" s="20"/>
      <c r="G29" s="84" t="s">
        <v>73</v>
      </c>
      <c r="H29" s="20"/>
    </row>
    <row r="30" spans="1:12" x14ac:dyDescent="0.5">
      <c r="A30" s="20"/>
      <c r="B30" s="135">
        <v>125000</v>
      </c>
      <c r="C30" s="136"/>
      <c r="D30" s="85" t="s">
        <v>91</v>
      </c>
      <c r="F30" s="86" t="str">
        <f>IF(E26="","",IFERROR(E26/E25,""))</f>
        <v/>
      </c>
      <c r="G30" s="87" t="s">
        <v>74</v>
      </c>
    </row>
    <row r="31" spans="1:12" ht="23.25" customHeight="1" thickBot="1" x14ac:dyDescent="0.55000000000000004">
      <c r="B31" s="100" t="s">
        <v>94</v>
      </c>
      <c r="C31" s="61"/>
      <c r="D31" s="20"/>
      <c r="E31" s="20"/>
    </row>
    <row r="32" spans="1:12" ht="20.399999999999999" thickBot="1" x14ac:dyDescent="0.5">
      <c r="B32" s="98" t="s">
        <v>48</v>
      </c>
      <c r="C32" s="137" t="str">
        <f>IF(F30="","",IF(F30&lt;B30+1,"目標水準を満たしていることを確認しました","目標水準を満たす機器の調達可否を事業者に確認しましたが、該当がありませんでした"))</f>
        <v/>
      </c>
      <c r="D32" s="138"/>
      <c r="E32" s="138"/>
      <c r="F32" s="138"/>
      <c r="G32" s="139"/>
      <c r="I32" s="61"/>
      <c r="J32" s="61"/>
      <c r="K32" s="61"/>
      <c r="L32" s="61"/>
    </row>
    <row r="33" spans="1:10" ht="8.25" customHeight="1" x14ac:dyDescent="0.45"/>
    <row r="34" spans="1:10" ht="20.399999999999999" thickBot="1" x14ac:dyDescent="0.5">
      <c r="A34" s="1" t="s">
        <v>52</v>
      </c>
    </row>
    <row r="35" spans="1:10" ht="20.399999999999999" thickBot="1" x14ac:dyDescent="0.5">
      <c r="B35" s="37" t="s">
        <v>48</v>
      </c>
      <c r="C35" s="1" t="s">
        <v>34</v>
      </c>
      <c r="J35" s="38" t="str">
        <f>IF(B35="該当",0.1,"0")</f>
        <v>0</v>
      </c>
    </row>
    <row r="36" spans="1:10" ht="16.5" customHeight="1" thickBot="1" x14ac:dyDescent="0.5">
      <c r="B36" s="2"/>
      <c r="C36" s="39" t="s">
        <v>70</v>
      </c>
      <c r="J36" s="38"/>
    </row>
    <row r="37" spans="1:10" ht="20.399999999999999" thickBot="1" x14ac:dyDescent="0.5">
      <c r="B37" s="37" t="s">
        <v>48</v>
      </c>
      <c r="C37" s="1" t="s">
        <v>36</v>
      </c>
      <c r="J37" s="38" t="str">
        <f>IF(B37="該当",0.03,"0")</f>
        <v>0</v>
      </c>
    </row>
    <row r="38" spans="1:10" ht="18" customHeight="1" thickBot="1" x14ac:dyDescent="0.5">
      <c r="B38" s="2"/>
      <c r="C38" s="39" t="s">
        <v>71</v>
      </c>
      <c r="J38" s="38"/>
    </row>
    <row r="39" spans="1:10" ht="20.399999999999999" thickBot="1" x14ac:dyDescent="0.5">
      <c r="B39" s="37" t="s">
        <v>48</v>
      </c>
      <c r="C39" s="1" t="s">
        <v>37</v>
      </c>
      <c r="J39" s="38" t="str">
        <f>IF(B39="該当",0.2,"0")</f>
        <v>0</v>
      </c>
    </row>
    <row r="40" spans="1:10" ht="15.75" customHeight="1" x14ac:dyDescent="0.45">
      <c r="C40" s="39" t="s">
        <v>72</v>
      </c>
      <c r="D40" s="20"/>
      <c r="E40" s="20"/>
    </row>
    <row r="41" spans="1:10" ht="15.75" customHeight="1" x14ac:dyDescent="0.45">
      <c r="C41" s="39"/>
      <c r="D41" s="20"/>
      <c r="E41" s="20"/>
    </row>
    <row r="42" spans="1:10" x14ac:dyDescent="0.45">
      <c r="A42" s="1" t="s">
        <v>80</v>
      </c>
    </row>
    <row r="43" spans="1:10" ht="8.25" customHeight="1" x14ac:dyDescent="0.45">
      <c r="A43" s="80"/>
      <c r="B43" s="80"/>
      <c r="C43" s="80"/>
      <c r="D43" s="80"/>
      <c r="E43" s="80"/>
      <c r="F43" s="80"/>
      <c r="G43" s="80"/>
      <c r="H43" s="80"/>
    </row>
    <row r="44" spans="1:10" x14ac:dyDescent="0.45">
      <c r="A44" s="1" t="s">
        <v>84</v>
      </c>
    </row>
    <row r="45" spans="1:10" x14ac:dyDescent="0.45">
      <c r="B45" s="77">
        <f>ROUNDDOWN(MIN(G13,E19),0)</f>
        <v>0</v>
      </c>
      <c r="C45" s="22" t="s">
        <v>15</v>
      </c>
      <c r="D45" s="23">
        <v>100000</v>
      </c>
      <c r="E45" s="22" t="s">
        <v>16</v>
      </c>
      <c r="F45" s="24">
        <f>B45*D45</f>
        <v>0</v>
      </c>
      <c r="G45" s="1" t="s">
        <v>17</v>
      </c>
    </row>
    <row r="46" spans="1:10" x14ac:dyDescent="0.45">
      <c r="B46" s="25"/>
      <c r="C46" s="22"/>
      <c r="D46" s="22"/>
      <c r="E46" s="26" t="s">
        <v>18</v>
      </c>
      <c r="F46" s="27">
        <v>500000</v>
      </c>
      <c r="G46" s="1" t="s">
        <v>19</v>
      </c>
    </row>
    <row r="47" spans="1:10" ht="15.75" customHeight="1" x14ac:dyDescent="0.45">
      <c r="B47" s="28" t="s">
        <v>20</v>
      </c>
      <c r="C47" s="22"/>
      <c r="D47" s="22"/>
      <c r="E47" s="22"/>
      <c r="F47" s="22"/>
    </row>
    <row r="48" spans="1:10" ht="20.399999999999999" thickBot="1" x14ac:dyDescent="0.5">
      <c r="B48" s="22"/>
      <c r="C48" s="22"/>
      <c r="D48" s="22"/>
      <c r="E48" s="29" t="s">
        <v>21</v>
      </c>
      <c r="F48" s="30">
        <f>MIN(F45:F46)</f>
        <v>0</v>
      </c>
      <c r="G48" s="1" t="s">
        <v>22</v>
      </c>
    </row>
    <row r="49" spans="1:14" ht="20.399999999999999" thickTop="1" x14ac:dyDescent="0.45">
      <c r="A49" s="1" t="s">
        <v>85</v>
      </c>
      <c r="B49" s="22"/>
      <c r="C49" s="22"/>
      <c r="D49" s="22"/>
      <c r="E49" s="22"/>
      <c r="F49" s="22"/>
      <c r="J49" s="58"/>
    </row>
    <row r="50" spans="1:14" x14ac:dyDescent="0.45">
      <c r="A50" s="1" t="s">
        <v>23</v>
      </c>
      <c r="B50" s="22"/>
      <c r="C50" s="22"/>
      <c r="D50" s="22"/>
      <c r="E50" s="22"/>
      <c r="F50" s="22"/>
    </row>
    <row r="51" spans="1:14" x14ac:dyDescent="0.45">
      <c r="A51" s="1" t="s">
        <v>8</v>
      </c>
      <c r="B51" s="31">
        <f>E25</f>
        <v>0</v>
      </c>
      <c r="C51" s="32" t="s">
        <v>24</v>
      </c>
      <c r="D51" s="23">
        <v>30000</v>
      </c>
      <c r="E51" s="32" t="s">
        <v>16</v>
      </c>
      <c r="F51" s="24">
        <f>ROUNDDOWN(B51*D51,-3)</f>
        <v>0</v>
      </c>
      <c r="G51" s="20" t="s">
        <v>17</v>
      </c>
    </row>
    <row r="52" spans="1:14" x14ac:dyDescent="0.45">
      <c r="B52" s="32"/>
      <c r="C52" s="32"/>
      <c r="D52" s="32"/>
      <c r="E52" s="33" t="s">
        <v>18</v>
      </c>
      <c r="F52" s="23">
        <v>240000</v>
      </c>
      <c r="G52" s="20" t="s">
        <v>19</v>
      </c>
    </row>
    <row r="53" spans="1:14" x14ac:dyDescent="0.45">
      <c r="A53" s="1" t="s">
        <v>25</v>
      </c>
      <c r="B53" s="22"/>
      <c r="C53" s="22"/>
      <c r="D53" s="22"/>
      <c r="E53" s="22"/>
      <c r="F53" s="22"/>
    </row>
    <row r="54" spans="1:14" x14ac:dyDescent="0.45">
      <c r="B54" s="129">
        <f>E26</f>
        <v>0</v>
      </c>
      <c r="C54" s="130"/>
      <c r="D54" s="1" t="s">
        <v>26</v>
      </c>
      <c r="E54" s="22" t="s">
        <v>27</v>
      </c>
      <c r="F54" s="34">
        <f>ROUNDDOWN(B54/3,-3)</f>
        <v>0</v>
      </c>
      <c r="G54" s="1" t="s">
        <v>17</v>
      </c>
    </row>
    <row r="55" spans="1:14" x14ac:dyDescent="0.45">
      <c r="B55" s="131" t="s">
        <v>28</v>
      </c>
      <c r="C55" s="131"/>
      <c r="E55" s="26" t="s">
        <v>18</v>
      </c>
      <c r="F55" s="27">
        <v>376000</v>
      </c>
      <c r="G55" s="1" t="s">
        <v>19</v>
      </c>
    </row>
    <row r="56" spans="1:14" ht="9.75" customHeight="1" x14ac:dyDescent="0.45">
      <c r="E56" s="22"/>
      <c r="F56" s="22"/>
    </row>
    <row r="57" spans="1:14" ht="20.399999999999999" thickBot="1" x14ac:dyDescent="0.5">
      <c r="E57" s="29" t="s">
        <v>29</v>
      </c>
      <c r="F57" s="30">
        <f>MIN(F54:F55)+MIN(F51:F52)</f>
        <v>0</v>
      </c>
      <c r="G57" s="1" t="s">
        <v>30</v>
      </c>
    </row>
    <row r="58" spans="1:14" ht="6.75" customHeight="1" thickTop="1" x14ac:dyDescent="0.45">
      <c r="E58" s="22"/>
      <c r="F58" s="22"/>
    </row>
    <row r="59" spans="1:14" x14ac:dyDescent="0.45">
      <c r="B59" s="132" t="s">
        <v>31</v>
      </c>
      <c r="C59" s="133"/>
      <c r="D59" s="133"/>
      <c r="E59" s="35">
        <f>F48+F57</f>
        <v>0</v>
      </c>
      <c r="F59" s="36" t="s">
        <v>32</v>
      </c>
    </row>
    <row r="60" spans="1:14" ht="9.75" customHeight="1" x14ac:dyDescent="0.45"/>
    <row r="61" spans="1:14" ht="19.5" customHeight="1" x14ac:dyDescent="0.45">
      <c r="A61" s="1" t="s">
        <v>86</v>
      </c>
      <c r="M61" s="42"/>
    </row>
    <row r="62" spans="1:14" ht="19.5" customHeight="1" x14ac:dyDescent="0.45">
      <c r="A62" s="134" t="s">
        <v>40</v>
      </c>
      <c r="B62" s="134"/>
      <c r="C62" s="134"/>
      <c r="D62" s="134"/>
      <c r="E62" s="134"/>
      <c r="F62" s="134"/>
      <c r="G62" s="134"/>
      <c r="H62" s="134"/>
      <c r="M62" s="42"/>
    </row>
    <row r="63" spans="1:14" ht="19.5" customHeight="1" x14ac:dyDescent="0.45">
      <c r="A63" s="134"/>
      <c r="B63" s="134"/>
      <c r="C63" s="134"/>
      <c r="D63" s="134"/>
      <c r="E63" s="134"/>
      <c r="F63" s="134"/>
      <c r="G63" s="134"/>
      <c r="H63" s="134"/>
      <c r="M63" s="42"/>
      <c r="N63" s="43"/>
    </row>
    <row r="64" spans="1:14" ht="21" customHeight="1" x14ac:dyDescent="0.45">
      <c r="D64" s="40" t="s">
        <v>38</v>
      </c>
      <c r="E64" s="41">
        <f>J35+J37+J39</f>
        <v>0</v>
      </c>
      <c r="F64" s="1" t="s">
        <v>39</v>
      </c>
    </row>
    <row r="65" spans="1:13" ht="19.5" customHeight="1" x14ac:dyDescent="0.45">
      <c r="A65" s="1" t="s">
        <v>75</v>
      </c>
      <c r="B65" s="38"/>
      <c r="C65" s="78">
        <f>B45</f>
        <v>0</v>
      </c>
      <c r="D65" s="44" t="s">
        <v>41</v>
      </c>
      <c r="E65" s="45">
        <f>ROUNDDOWN(C65*30000,-3)</f>
        <v>0</v>
      </c>
      <c r="F65" s="1" t="s">
        <v>42</v>
      </c>
      <c r="G65" s="46">
        <v>150000</v>
      </c>
      <c r="H65" s="47" t="s">
        <v>43</v>
      </c>
      <c r="M65" s="48"/>
    </row>
    <row r="66" spans="1:13" ht="19.5" customHeight="1" x14ac:dyDescent="0.45">
      <c r="A66" s="1" t="s">
        <v>76</v>
      </c>
      <c r="C66" s="62">
        <f>E25</f>
        <v>0</v>
      </c>
      <c r="D66" s="49" t="s">
        <v>44</v>
      </c>
      <c r="E66" s="50">
        <f>ROUNDDOWN(C66*30000,-3)</f>
        <v>0</v>
      </c>
      <c r="F66" s="1" t="s">
        <v>42</v>
      </c>
      <c r="G66" s="46">
        <v>240000</v>
      </c>
      <c r="H66" s="47" t="s">
        <v>43</v>
      </c>
    </row>
    <row r="67" spans="1:13" ht="19.5" customHeight="1" x14ac:dyDescent="0.45">
      <c r="D67" s="51" t="s">
        <v>45</v>
      </c>
      <c r="E67" s="52">
        <f>MIN(E65,G65)+MIN(E66,G66)</f>
        <v>0</v>
      </c>
      <c r="F67" s="1" t="s">
        <v>46</v>
      </c>
    </row>
    <row r="68" spans="1:13" ht="6.75" customHeight="1" x14ac:dyDescent="0.45"/>
    <row r="69" spans="1:13" x14ac:dyDescent="0.45">
      <c r="D69" s="53" t="s">
        <v>47</v>
      </c>
      <c r="E69" s="54">
        <f>ROUNDDOWN(E67*E64,-3)</f>
        <v>0</v>
      </c>
      <c r="F69" s="55" t="s">
        <v>58</v>
      </c>
    </row>
    <row r="77" spans="1:13" x14ac:dyDescent="0.45">
      <c r="B77" s="1" t="s">
        <v>48</v>
      </c>
    </row>
    <row r="78" spans="1:13" x14ac:dyDescent="0.45">
      <c r="B78" s="1" t="s">
        <v>35</v>
      </c>
    </row>
    <row r="79" spans="1:13" x14ac:dyDescent="0.45">
      <c r="B79" s="1" t="s">
        <v>33</v>
      </c>
    </row>
    <row r="81" spans="2:2" x14ac:dyDescent="0.45">
      <c r="B81" s="1" t="s">
        <v>48</v>
      </c>
    </row>
    <row r="82" spans="2:2" x14ac:dyDescent="0.45">
      <c r="B82" s="99" t="s">
        <v>92</v>
      </c>
    </row>
    <row r="83" spans="2:2" x14ac:dyDescent="0.45">
      <c r="B83" s="99" t="s">
        <v>93</v>
      </c>
    </row>
  </sheetData>
  <sheetProtection password="E932" sheet="1" selectLockedCells="1"/>
  <mergeCells count="18">
    <mergeCell ref="B54:C54"/>
    <mergeCell ref="B55:C55"/>
    <mergeCell ref="B59:D59"/>
    <mergeCell ref="A62:H63"/>
    <mergeCell ref="B30:C30"/>
    <mergeCell ref="C32:G32"/>
    <mergeCell ref="B15:C19"/>
    <mergeCell ref="D15:E15"/>
    <mergeCell ref="F15:G15"/>
    <mergeCell ref="B21:C25"/>
    <mergeCell ref="D21:E21"/>
    <mergeCell ref="F21:G21"/>
    <mergeCell ref="A1:H1"/>
    <mergeCell ref="B3:C3"/>
    <mergeCell ref="B7:C13"/>
    <mergeCell ref="D7:E7"/>
    <mergeCell ref="F7:G7"/>
    <mergeCell ref="D13:F13"/>
  </mergeCells>
  <phoneticPr fontId="3"/>
  <dataValidations count="2">
    <dataValidation type="list" allowBlank="1" showInputMessage="1" showErrorMessage="1" sqref="B35 B39 B37" xr:uid="{A53DE354-D998-4172-85A9-60F29E7C7645}">
      <formula1>$B$77:$B$79</formula1>
    </dataValidation>
    <dataValidation type="list" allowBlank="1" showInputMessage="1" showErrorMessage="1" sqref="B32" xr:uid="{EE94AB53-F3D8-4E9D-8C8A-3018CA1199A5}">
      <formula1>$B$81:$B$83</formula1>
    </dataValidation>
  </dataValidations>
  <pageMargins left="0.70866141732283472" right="0.70866141732283472" top="0.74803149606299213" bottom="0.74803149606299213" header="0.31496062992125984" footer="0.31496062992125984"/>
  <pageSetup paperSize="9" scale="96" orientation="portrait" r:id="rId1"/>
  <headerFooter>
    <oddFooter>&amp;P / &amp;N ページ</oddFooter>
  </headerFooter>
  <rowBreaks count="1" manualBreakCount="1">
    <brk id="4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CE1A-D826-4FEB-8083-9269F2303ACF}">
  <dimension ref="A1:N83"/>
  <sheetViews>
    <sheetView view="pageBreakPreview" zoomScale="87" zoomScaleNormal="100" zoomScaleSheetLayoutView="87" workbookViewId="0">
      <selection activeCell="F9" sqref="F9"/>
    </sheetView>
  </sheetViews>
  <sheetFormatPr defaultColWidth="9" defaultRowHeight="19.8" x14ac:dyDescent="0.45"/>
  <cols>
    <col min="1" max="1" width="3" style="1" customWidth="1"/>
    <col min="2" max="3" width="7.8984375" style="1" customWidth="1"/>
    <col min="4" max="4" width="20.3984375" style="1" customWidth="1"/>
    <col min="5" max="5" width="14.69921875" style="1" customWidth="1"/>
    <col min="6" max="6" width="11.8984375" style="1" customWidth="1"/>
    <col min="7" max="7" width="8.69921875" style="1" customWidth="1"/>
    <col min="8" max="8" width="5.59765625" style="1" customWidth="1"/>
    <col min="9" max="16384" width="9" style="1"/>
  </cols>
  <sheetData>
    <row r="1" spans="1:8" ht="23.25" customHeight="1" x14ac:dyDescent="0.45">
      <c r="A1" s="111" t="s">
        <v>54</v>
      </c>
      <c r="B1" s="111"/>
      <c r="C1" s="111"/>
      <c r="D1" s="111"/>
      <c r="E1" s="111"/>
      <c r="F1" s="111"/>
      <c r="G1" s="111"/>
      <c r="H1" s="111"/>
    </row>
    <row r="2" spans="1:8" ht="8.25" customHeight="1" thickBot="1" x14ac:dyDescent="0.5">
      <c r="A2" s="2"/>
      <c r="B2" s="2"/>
      <c r="C2" s="2"/>
      <c r="D2" s="2"/>
      <c r="E2" s="2"/>
      <c r="F2" s="2"/>
      <c r="G2" s="2"/>
      <c r="H2" s="2"/>
    </row>
    <row r="3" spans="1:8" ht="20.399999999999999" thickBot="1" x14ac:dyDescent="0.5">
      <c r="B3" s="112" t="s">
        <v>0</v>
      </c>
      <c r="C3" s="113"/>
      <c r="D3" s="1" t="s">
        <v>81</v>
      </c>
    </row>
    <row r="4" spans="1:8" x14ac:dyDescent="0.45">
      <c r="B4" s="1" t="s">
        <v>88</v>
      </c>
    </row>
    <row r="5" spans="1:8" ht="6" customHeight="1" x14ac:dyDescent="0.45"/>
    <row r="6" spans="1:8" ht="20.399999999999999" thickBot="1" x14ac:dyDescent="0.5">
      <c r="A6" s="1" t="s">
        <v>1</v>
      </c>
    </row>
    <row r="7" spans="1:8" ht="20.399999999999999" thickBot="1" x14ac:dyDescent="0.5">
      <c r="B7" s="114" t="s">
        <v>2</v>
      </c>
      <c r="C7" s="114"/>
      <c r="D7" s="116" t="s">
        <v>3</v>
      </c>
      <c r="E7" s="117"/>
      <c r="F7" s="118"/>
      <c r="G7" s="119"/>
    </row>
    <row r="8" spans="1:8" ht="34.5" customHeight="1" thickBot="1" x14ac:dyDescent="0.5">
      <c r="B8" s="114"/>
      <c r="C8" s="114"/>
      <c r="D8" s="3" t="s">
        <v>4</v>
      </c>
      <c r="E8" s="4" t="s">
        <v>5</v>
      </c>
      <c r="F8" s="5" t="s">
        <v>6</v>
      </c>
      <c r="G8" s="6" t="s">
        <v>7</v>
      </c>
    </row>
    <row r="9" spans="1:8" x14ac:dyDescent="0.45">
      <c r="B9" s="114"/>
      <c r="C9" s="115"/>
      <c r="D9" s="7"/>
      <c r="E9" s="8"/>
      <c r="F9" s="9"/>
      <c r="G9" s="9"/>
    </row>
    <row r="10" spans="1:8" x14ac:dyDescent="0.45">
      <c r="B10" s="114"/>
      <c r="C10" s="115"/>
      <c r="D10" s="95"/>
      <c r="E10" s="96"/>
      <c r="F10" s="97"/>
      <c r="G10" s="97"/>
    </row>
    <row r="11" spans="1:8" x14ac:dyDescent="0.45">
      <c r="B11" s="114"/>
      <c r="C11" s="115"/>
      <c r="D11" s="92"/>
      <c r="E11" s="93"/>
      <c r="F11" s="94"/>
      <c r="G11" s="94"/>
    </row>
    <row r="12" spans="1:8" ht="20.399999999999999" thickBot="1" x14ac:dyDescent="0.5">
      <c r="A12" s="1" t="s">
        <v>8</v>
      </c>
      <c r="B12" s="114"/>
      <c r="C12" s="115"/>
      <c r="D12" s="11"/>
      <c r="E12" s="12"/>
      <c r="F12" s="13"/>
      <c r="G12" s="13"/>
    </row>
    <row r="13" spans="1:8" ht="20.399999999999999" thickBot="1" x14ac:dyDescent="0.5">
      <c r="B13" s="114"/>
      <c r="C13" s="114"/>
      <c r="D13" s="140" t="s">
        <v>9</v>
      </c>
      <c r="E13" s="141"/>
      <c r="F13" s="141"/>
      <c r="G13" s="21"/>
      <c r="H13" s="1" t="s">
        <v>65</v>
      </c>
    </row>
    <row r="14" spans="1:8" ht="8.25" customHeight="1" thickBot="1" x14ac:dyDescent="0.5"/>
    <row r="15" spans="1:8" ht="19.5" customHeight="1" thickBot="1" x14ac:dyDescent="0.5">
      <c r="B15" s="122" t="s">
        <v>10</v>
      </c>
      <c r="C15" s="123"/>
      <c r="D15" s="116" t="s">
        <v>3</v>
      </c>
      <c r="E15" s="117"/>
      <c r="F15" s="118"/>
      <c r="G15" s="119"/>
    </row>
    <row r="16" spans="1:8" ht="20.399999999999999" thickBot="1" x14ac:dyDescent="0.5">
      <c r="B16" s="124"/>
      <c r="C16" s="125"/>
      <c r="D16" s="3" t="s">
        <v>4</v>
      </c>
      <c r="E16" s="4" t="s">
        <v>11</v>
      </c>
    </row>
    <row r="17" spans="1:8" x14ac:dyDescent="0.45">
      <c r="B17" s="124"/>
      <c r="C17" s="126"/>
      <c r="D17" s="7"/>
      <c r="E17" s="15"/>
    </row>
    <row r="18" spans="1:8" ht="20.399999999999999" thickBot="1" x14ac:dyDescent="0.5">
      <c r="B18" s="124"/>
      <c r="C18" s="126"/>
      <c r="D18" s="11"/>
      <c r="E18" s="16"/>
    </row>
    <row r="19" spans="1:8" ht="20.399999999999999" thickBot="1" x14ac:dyDescent="0.5">
      <c r="B19" s="127"/>
      <c r="C19" s="128"/>
      <c r="D19" s="56" t="s">
        <v>12</v>
      </c>
      <c r="E19" s="21"/>
      <c r="F19" s="1" t="s">
        <v>69</v>
      </c>
    </row>
    <row r="20" spans="1:8" ht="8.25" customHeight="1" thickBot="1" x14ac:dyDescent="0.5">
      <c r="B20" s="57"/>
      <c r="C20" s="57"/>
      <c r="D20" s="20"/>
      <c r="E20" s="20"/>
    </row>
    <row r="21" spans="1:8" ht="20.399999999999999" thickBot="1" x14ac:dyDescent="0.5">
      <c r="B21" s="122" t="s">
        <v>66</v>
      </c>
      <c r="C21" s="123"/>
      <c r="D21" s="116" t="s">
        <v>3</v>
      </c>
      <c r="E21" s="117"/>
      <c r="F21" s="118"/>
      <c r="G21" s="119"/>
    </row>
    <row r="22" spans="1:8" ht="20.399999999999999" thickBot="1" x14ac:dyDescent="0.5">
      <c r="B22" s="124"/>
      <c r="C22" s="125"/>
      <c r="D22" s="3" t="s">
        <v>4</v>
      </c>
      <c r="E22" s="4" t="s">
        <v>63</v>
      </c>
      <c r="F22" s="47" t="s">
        <v>64</v>
      </c>
    </row>
    <row r="23" spans="1:8" x14ac:dyDescent="0.45">
      <c r="B23" s="124"/>
      <c r="C23" s="126"/>
      <c r="D23" s="7"/>
      <c r="E23" s="15"/>
    </row>
    <row r="24" spans="1:8" ht="20.399999999999999" thickBot="1" x14ac:dyDescent="0.5">
      <c r="B24" s="124"/>
      <c r="C24" s="126"/>
      <c r="D24" s="11"/>
      <c r="E24" s="13"/>
    </row>
    <row r="25" spans="1:8" ht="20.399999999999999" thickBot="1" x14ac:dyDescent="0.5">
      <c r="B25" s="124"/>
      <c r="C25" s="125"/>
      <c r="D25" s="56" t="s">
        <v>13</v>
      </c>
      <c r="E25" s="21"/>
      <c r="F25" s="1" t="s">
        <v>68</v>
      </c>
    </row>
    <row r="26" spans="1:8" ht="18.75" customHeight="1" thickBot="1" x14ac:dyDescent="0.5">
      <c r="B26" s="90"/>
      <c r="C26" s="89"/>
      <c r="D26" s="88" t="s">
        <v>77</v>
      </c>
      <c r="E26" s="21"/>
      <c r="F26" s="1" t="s">
        <v>67</v>
      </c>
    </row>
    <row r="27" spans="1:8" s="59" customFormat="1" ht="14.25" customHeight="1" x14ac:dyDescent="0.45">
      <c r="B27" s="60" t="s">
        <v>14</v>
      </c>
      <c r="H27" s="1"/>
    </row>
    <row r="28" spans="1:8" x14ac:dyDescent="0.45">
      <c r="B28" s="1" t="s">
        <v>89</v>
      </c>
      <c r="C28" s="22"/>
      <c r="D28" s="22"/>
      <c r="E28" s="22"/>
      <c r="F28" s="32"/>
      <c r="G28" s="20"/>
    </row>
    <row r="29" spans="1:8" ht="15.75" customHeight="1" thickBot="1" x14ac:dyDescent="0.45">
      <c r="A29" s="20"/>
      <c r="B29" s="83" t="s">
        <v>90</v>
      </c>
      <c r="C29" s="20"/>
      <c r="D29" s="20"/>
      <c r="E29" s="20"/>
      <c r="F29" s="20"/>
      <c r="G29" s="84" t="s">
        <v>95</v>
      </c>
      <c r="H29" s="20"/>
    </row>
    <row r="30" spans="1:8" ht="20.399999999999999" thickBot="1" x14ac:dyDescent="0.55000000000000004">
      <c r="A30" s="20"/>
      <c r="B30" s="135">
        <v>125000</v>
      </c>
      <c r="C30" s="136"/>
      <c r="D30" s="85" t="s">
        <v>91</v>
      </c>
      <c r="F30" s="66" t="str">
        <f>IF(E26="","",IFERROR(#REF!/E25,""))</f>
        <v/>
      </c>
      <c r="G30" s="87" t="s">
        <v>74</v>
      </c>
    </row>
    <row r="31" spans="1:8" ht="6.75" customHeight="1" thickBot="1" x14ac:dyDescent="0.5">
      <c r="B31" s="61"/>
      <c r="C31" s="61"/>
      <c r="D31" s="20"/>
      <c r="E31" s="20"/>
    </row>
    <row r="32" spans="1:8" ht="20.25" customHeight="1" x14ac:dyDescent="0.45">
      <c r="B32" s="105" t="s">
        <v>92</v>
      </c>
      <c r="C32" s="107" t="s">
        <v>96</v>
      </c>
      <c r="D32" s="103"/>
      <c r="E32" s="103"/>
      <c r="F32" s="103"/>
      <c r="G32" s="104"/>
    </row>
    <row r="33" spans="1:12" ht="20.399999999999999" thickBot="1" x14ac:dyDescent="0.5">
      <c r="B33" s="106" t="s">
        <v>92</v>
      </c>
      <c r="C33" s="108" t="s">
        <v>97</v>
      </c>
      <c r="D33" s="101"/>
      <c r="E33" s="101"/>
      <c r="F33" s="101"/>
      <c r="G33" s="102"/>
      <c r="I33" s="61"/>
      <c r="J33" s="61"/>
      <c r="K33" s="61"/>
      <c r="L33" s="61"/>
    </row>
    <row r="34" spans="1:12" ht="8.25" customHeight="1" x14ac:dyDescent="0.45"/>
    <row r="35" spans="1:12" x14ac:dyDescent="0.45">
      <c r="A35" s="1" t="s">
        <v>82</v>
      </c>
    </row>
    <row r="36" spans="1:12" x14ac:dyDescent="0.45">
      <c r="B36" s="76" t="s">
        <v>56</v>
      </c>
      <c r="C36" s="1" t="s">
        <v>34</v>
      </c>
      <c r="J36" s="38" t="str">
        <f>IF(B36="該当",0.1,"0")</f>
        <v>0</v>
      </c>
    </row>
    <row r="37" spans="1:12" ht="16.5" customHeight="1" x14ac:dyDescent="0.45">
      <c r="C37" s="39" t="s">
        <v>70</v>
      </c>
      <c r="J37" s="38"/>
    </row>
    <row r="38" spans="1:12" x14ac:dyDescent="0.45">
      <c r="B38" s="76" t="s">
        <v>56</v>
      </c>
      <c r="C38" s="1" t="s">
        <v>36</v>
      </c>
      <c r="J38" s="38" t="str">
        <f>IF(B38="該当",0.03,"0")</f>
        <v>0</v>
      </c>
    </row>
    <row r="39" spans="1:12" ht="18" customHeight="1" x14ac:dyDescent="0.45">
      <c r="C39" s="39" t="s">
        <v>71</v>
      </c>
      <c r="J39" s="38"/>
    </row>
    <row r="40" spans="1:12" x14ac:dyDescent="0.45">
      <c r="B40" s="76" t="s">
        <v>56</v>
      </c>
      <c r="C40" s="1" t="s">
        <v>37</v>
      </c>
      <c r="J40" s="38" t="str">
        <f>IF(B40="該当",0.2,"0")</f>
        <v>0</v>
      </c>
    </row>
    <row r="41" spans="1:12" ht="15.75" customHeight="1" x14ac:dyDescent="0.45">
      <c r="C41" s="39" t="s">
        <v>72</v>
      </c>
      <c r="D41" s="20"/>
      <c r="E41" s="20"/>
    </row>
    <row r="42" spans="1:12" ht="15.75" customHeight="1" x14ac:dyDescent="0.45">
      <c r="C42" s="39"/>
      <c r="D42" s="20"/>
      <c r="E42" s="20"/>
    </row>
    <row r="43" spans="1:12" x14ac:dyDescent="0.45">
      <c r="A43" s="1" t="s">
        <v>78</v>
      </c>
    </row>
    <row r="44" spans="1:12" ht="8.25" customHeight="1" x14ac:dyDescent="0.45">
      <c r="A44" s="80"/>
      <c r="B44" s="80"/>
      <c r="C44" s="80"/>
      <c r="D44" s="80"/>
      <c r="E44" s="80"/>
      <c r="F44" s="80"/>
      <c r="G44" s="80"/>
      <c r="H44" s="80"/>
    </row>
    <row r="45" spans="1:12" ht="20.399999999999999" thickBot="1" x14ac:dyDescent="0.5">
      <c r="A45" s="1" t="s">
        <v>84</v>
      </c>
    </row>
    <row r="46" spans="1:12" ht="20.399999999999999" thickBot="1" x14ac:dyDescent="0.5">
      <c r="B46" s="65"/>
      <c r="C46" s="22" t="s">
        <v>15</v>
      </c>
      <c r="D46" s="23">
        <v>100000</v>
      </c>
      <c r="E46" s="22" t="s">
        <v>16</v>
      </c>
      <c r="F46" s="66"/>
      <c r="G46" s="1" t="s">
        <v>17</v>
      </c>
    </row>
    <row r="47" spans="1:12" x14ac:dyDescent="0.45">
      <c r="B47" s="25"/>
      <c r="C47" s="22"/>
      <c r="D47" s="22"/>
      <c r="E47" s="26" t="s">
        <v>18</v>
      </c>
      <c r="F47" s="23">
        <v>500000</v>
      </c>
      <c r="G47" s="1" t="s">
        <v>19</v>
      </c>
    </row>
    <row r="48" spans="1:12" ht="15.75" customHeight="1" thickBot="1" x14ac:dyDescent="0.5">
      <c r="B48" s="28" t="s">
        <v>50</v>
      </c>
      <c r="C48" s="22"/>
      <c r="D48" s="22"/>
      <c r="E48" s="22"/>
      <c r="F48" s="22"/>
    </row>
    <row r="49" spans="1:14" ht="20.399999999999999" thickBot="1" x14ac:dyDescent="0.5">
      <c r="B49" s="22"/>
      <c r="C49" s="22"/>
      <c r="D49" s="22"/>
      <c r="E49" s="29" t="s">
        <v>21</v>
      </c>
      <c r="F49" s="67"/>
      <c r="G49" s="1" t="s">
        <v>22</v>
      </c>
    </row>
    <row r="50" spans="1:14" ht="20.399999999999999" thickTop="1" x14ac:dyDescent="0.45">
      <c r="A50" s="1" t="s">
        <v>85</v>
      </c>
      <c r="B50" s="22"/>
      <c r="C50" s="22"/>
      <c r="D50" s="22"/>
      <c r="E50" s="22"/>
      <c r="F50" s="22"/>
      <c r="J50" s="58"/>
    </row>
    <row r="51" spans="1:14" ht="20.399999999999999" thickBot="1" x14ac:dyDescent="0.5">
      <c r="A51" s="1" t="s">
        <v>23</v>
      </c>
      <c r="B51" s="22"/>
      <c r="C51" s="22"/>
      <c r="D51" s="22"/>
      <c r="E51" s="22"/>
      <c r="F51" s="22"/>
    </row>
    <row r="52" spans="1:14" ht="20.399999999999999" thickBot="1" x14ac:dyDescent="0.5">
      <c r="A52" s="1" t="s">
        <v>8</v>
      </c>
      <c r="B52" s="68"/>
      <c r="C52" s="32" t="s">
        <v>24</v>
      </c>
      <c r="D52" s="23">
        <v>30000</v>
      </c>
      <c r="E52" s="32" t="s">
        <v>16</v>
      </c>
      <c r="F52" s="66" t="str">
        <f>IF(B33="補助対象です",ROUNDDOWN(B52*D52,-3),"")</f>
        <v/>
      </c>
      <c r="G52" s="20" t="s">
        <v>17</v>
      </c>
    </row>
    <row r="53" spans="1:14" x14ac:dyDescent="0.45">
      <c r="B53" s="63" t="s">
        <v>53</v>
      </c>
      <c r="C53" s="32"/>
      <c r="D53" s="32"/>
      <c r="E53" s="33" t="s">
        <v>18</v>
      </c>
      <c r="F53" s="23">
        <v>240000</v>
      </c>
      <c r="G53" s="20" t="s">
        <v>19</v>
      </c>
    </row>
    <row r="54" spans="1:14" ht="20.399999999999999" thickBot="1" x14ac:dyDescent="0.5">
      <c r="A54" s="1" t="s">
        <v>25</v>
      </c>
      <c r="B54" s="22"/>
      <c r="C54" s="22"/>
      <c r="D54" s="22"/>
      <c r="E54" s="22"/>
      <c r="F54" s="64"/>
    </row>
    <row r="55" spans="1:14" ht="20.399999999999999" thickBot="1" x14ac:dyDescent="0.5">
      <c r="B55" s="142"/>
      <c r="C55" s="113"/>
      <c r="D55" s="1" t="s">
        <v>26</v>
      </c>
      <c r="E55" s="22" t="s">
        <v>27</v>
      </c>
      <c r="F55" s="66" t="str">
        <f>IF(B33="補助対象です",ROUNDDOWN(B55/3,-3),"")</f>
        <v/>
      </c>
      <c r="G55" s="1" t="s">
        <v>17</v>
      </c>
    </row>
    <row r="56" spans="1:14" x14ac:dyDescent="0.45">
      <c r="B56" s="143" t="s">
        <v>28</v>
      </c>
      <c r="C56" s="143"/>
      <c r="E56" s="26" t="s">
        <v>18</v>
      </c>
      <c r="F56" s="23">
        <v>376000</v>
      </c>
      <c r="G56" s="1" t="s">
        <v>19</v>
      </c>
    </row>
    <row r="57" spans="1:14" ht="9.75" customHeight="1" thickBot="1" x14ac:dyDescent="0.5">
      <c r="E57" s="22"/>
      <c r="F57" s="22"/>
    </row>
    <row r="58" spans="1:14" ht="20.399999999999999" thickBot="1" x14ac:dyDescent="0.5">
      <c r="E58" s="29" t="s">
        <v>29</v>
      </c>
      <c r="F58" s="67"/>
      <c r="G58" s="1" t="s">
        <v>30</v>
      </c>
    </row>
    <row r="59" spans="1:14" ht="6.75" customHeight="1" thickTop="1" thickBot="1" x14ac:dyDescent="0.5">
      <c r="E59" s="22"/>
      <c r="F59" s="22"/>
    </row>
    <row r="60" spans="1:14" ht="20.399999999999999" thickBot="1" x14ac:dyDescent="0.5">
      <c r="B60" s="132" t="s">
        <v>31</v>
      </c>
      <c r="C60" s="133"/>
      <c r="D60" s="133"/>
      <c r="E60" s="69"/>
      <c r="F60" s="36" t="s">
        <v>32</v>
      </c>
    </row>
    <row r="61" spans="1:14" ht="9.75" customHeight="1" x14ac:dyDescent="0.45"/>
    <row r="62" spans="1:14" ht="19.5" customHeight="1" x14ac:dyDescent="0.45">
      <c r="A62" s="1" t="s">
        <v>86</v>
      </c>
      <c r="M62" s="42"/>
    </row>
    <row r="63" spans="1:14" ht="19.5" customHeight="1" x14ac:dyDescent="0.45">
      <c r="A63" s="134" t="s">
        <v>40</v>
      </c>
      <c r="B63" s="134"/>
      <c r="C63" s="134"/>
      <c r="D63" s="134"/>
      <c r="E63" s="134"/>
      <c r="F63" s="134"/>
      <c r="G63" s="134"/>
      <c r="H63" s="134"/>
      <c r="M63" s="42"/>
    </row>
    <row r="64" spans="1:14" ht="19.5" customHeight="1" x14ac:dyDescent="0.45">
      <c r="A64" s="134"/>
      <c r="B64" s="134"/>
      <c r="C64" s="134"/>
      <c r="D64" s="134"/>
      <c r="E64" s="134"/>
      <c r="F64" s="134"/>
      <c r="G64" s="134"/>
      <c r="H64" s="134"/>
      <c r="M64" s="42"/>
      <c r="N64" s="43"/>
    </row>
    <row r="65" spans="1:14" ht="19.5" customHeight="1" thickBot="1" x14ac:dyDescent="0.5">
      <c r="A65" s="91" t="s">
        <v>83</v>
      </c>
      <c r="B65" s="82"/>
      <c r="C65" s="82"/>
      <c r="D65" s="82"/>
      <c r="E65" s="82"/>
      <c r="F65" s="82"/>
      <c r="G65" s="82"/>
      <c r="H65" s="82"/>
      <c r="M65" s="42"/>
      <c r="N65" s="43"/>
    </row>
    <row r="66" spans="1:14" ht="21" customHeight="1" thickBot="1" x14ac:dyDescent="0.5">
      <c r="D66" s="40" t="s">
        <v>38</v>
      </c>
      <c r="E66" s="71"/>
      <c r="F66" s="1" t="s">
        <v>51</v>
      </c>
    </row>
    <row r="67" spans="1:14" ht="19.5" customHeight="1" thickBot="1" x14ac:dyDescent="0.5">
      <c r="A67" s="1" t="s">
        <v>75</v>
      </c>
      <c r="C67" s="73"/>
      <c r="D67" s="44" t="s">
        <v>41</v>
      </c>
      <c r="E67" s="66"/>
      <c r="F67" s="1" t="s">
        <v>42</v>
      </c>
      <c r="G67" s="46">
        <v>150000</v>
      </c>
      <c r="H67" s="47" t="s">
        <v>43</v>
      </c>
      <c r="M67" s="48"/>
    </row>
    <row r="68" spans="1:14" ht="16.5" customHeight="1" thickBot="1" x14ac:dyDescent="0.5">
      <c r="C68" s="79" t="s">
        <v>57</v>
      </c>
      <c r="M68" s="48"/>
    </row>
    <row r="69" spans="1:14" ht="19.5" customHeight="1" thickBot="1" x14ac:dyDescent="0.5">
      <c r="A69" s="1" t="s">
        <v>76</v>
      </c>
      <c r="C69" s="74"/>
      <c r="D69" s="49" t="s">
        <v>44</v>
      </c>
      <c r="E69" s="66"/>
      <c r="F69" s="1" t="s">
        <v>42</v>
      </c>
      <c r="G69" s="46">
        <v>240000</v>
      </c>
      <c r="H69" s="47" t="s">
        <v>43</v>
      </c>
    </row>
    <row r="70" spans="1:14" ht="19.5" customHeight="1" thickBot="1" x14ac:dyDescent="0.5">
      <c r="C70" s="75" t="s">
        <v>55</v>
      </c>
      <c r="D70" s="51" t="s">
        <v>45</v>
      </c>
      <c r="E70" s="70"/>
      <c r="F70" s="1" t="s">
        <v>46</v>
      </c>
    </row>
    <row r="71" spans="1:14" ht="6.75" customHeight="1" thickBot="1" x14ac:dyDescent="0.5"/>
    <row r="72" spans="1:14" ht="20.399999999999999" thickBot="1" x14ac:dyDescent="0.5">
      <c r="D72" s="53" t="s">
        <v>47</v>
      </c>
      <c r="E72" s="72"/>
      <c r="F72" s="55" t="s">
        <v>58</v>
      </c>
    </row>
    <row r="81" spans="2:2" x14ac:dyDescent="0.45">
      <c r="B81" s="1" t="s">
        <v>48</v>
      </c>
    </row>
    <row r="82" spans="2:2" x14ac:dyDescent="0.45">
      <c r="B82" s="1" t="s">
        <v>35</v>
      </c>
    </row>
    <row r="83" spans="2:2" x14ac:dyDescent="0.45">
      <c r="B83" s="1" t="s">
        <v>33</v>
      </c>
    </row>
  </sheetData>
  <sheetProtection password="E932" sheet="1" selectLockedCells="1"/>
  <mergeCells count="17">
    <mergeCell ref="A63:H64"/>
    <mergeCell ref="B15:C19"/>
    <mergeCell ref="D15:E15"/>
    <mergeCell ref="F15:G15"/>
    <mergeCell ref="B21:C25"/>
    <mergeCell ref="D21:E21"/>
    <mergeCell ref="F21:G21"/>
    <mergeCell ref="B30:C30"/>
    <mergeCell ref="B55:C55"/>
    <mergeCell ref="B56:C56"/>
    <mergeCell ref="B60:D60"/>
    <mergeCell ref="A1:H1"/>
    <mergeCell ref="B3:C3"/>
    <mergeCell ref="B7:C13"/>
    <mergeCell ref="D7:E7"/>
    <mergeCell ref="F7:G7"/>
    <mergeCell ref="D13:F13"/>
  </mergeCells>
  <phoneticPr fontId="3"/>
  <pageMargins left="0.70866141732283472" right="0.70866141732283472" top="0.74803149606299213" bottom="0.74803149606299213" header="0.31496062992125984" footer="0.31496062992125984"/>
  <pageSetup paperSize="9" orientation="portrait" r:id="rId1"/>
  <headerFooter>
    <oddFooter>&amp;P / &amp;N ページ</oddFooter>
  </headerFooter>
  <rowBreaks count="1" manualBreakCount="1">
    <brk id="4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DF85-572B-4B14-959C-AB0D75B5BA33}">
  <dimension ref="A1:N83"/>
  <sheetViews>
    <sheetView view="pageBreakPreview" zoomScale="87" zoomScaleNormal="100" zoomScaleSheetLayoutView="87" workbookViewId="0">
      <selection activeCell="F7" sqref="F7:G7"/>
    </sheetView>
  </sheetViews>
  <sheetFormatPr defaultColWidth="9" defaultRowHeight="19.8" x14ac:dyDescent="0.45"/>
  <cols>
    <col min="1" max="1" width="3" style="1" customWidth="1"/>
    <col min="2" max="3" width="7.8984375" style="1" customWidth="1"/>
    <col min="4" max="4" width="20.3984375" style="1" customWidth="1"/>
    <col min="5" max="5" width="14.69921875" style="1" customWidth="1"/>
    <col min="6" max="6" width="11.8984375" style="1" customWidth="1"/>
    <col min="7" max="7" width="9" style="1" customWidth="1"/>
    <col min="8" max="8" width="5.59765625" style="1" customWidth="1"/>
    <col min="9" max="16384" width="9" style="1"/>
  </cols>
  <sheetData>
    <row r="1" spans="1:8" ht="23.25" customHeight="1" x14ac:dyDescent="0.45">
      <c r="A1" s="111" t="s">
        <v>49</v>
      </c>
      <c r="B1" s="111"/>
      <c r="C1" s="111"/>
      <c r="D1" s="111"/>
      <c r="E1" s="111"/>
      <c r="F1" s="111"/>
      <c r="G1" s="111"/>
      <c r="H1" s="111"/>
    </row>
    <row r="2" spans="1:8" ht="8.25" customHeight="1" thickBot="1" x14ac:dyDescent="0.5">
      <c r="A2" s="2"/>
      <c r="B2" s="2"/>
      <c r="C2" s="2"/>
      <c r="D2" s="2"/>
      <c r="E2" s="2"/>
      <c r="F2" s="2"/>
      <c r="G2" s="2"/>
      <c r="H2" s="2"/>
    </row>
    <row r="3" spans="1:8" ht="20.399999999999999" thickBot="1" x14ac:dyDescent="0.5">
      <c r="B3" s="112" t="s">
        <v>0</v>
      </c>
      <c r="C3" s="113"/>
      <c r="D3" s="1" t="s">
        <v>62</v>
      </c>
    </row>
    <row r="4" spans="1:8" x14ac:dyDescent="0.45">
      <c r="B4" s="1" t="s">
        <v>79</v>
      </c>
    </row>
    <row r="5" spans="1:8" ht="7.5" customHeight="1" x14ac:dyDescent="0.45"/>
    <row r="6" spans="1:8" ht="20.399999999999999" thickBot="1" x14ac:dyDescent="0.5">
      <c r="A6" s="1" t="s">
        <v>1</v>
      </c>
    </row>
    <row r="7" spans="1:8" ht="20.399999999999999" thickBot="1" x14ac:dyDescent="0.5">
      <c r="B7" s="114" t="s">
        <v>2</v>
      </c>
      <c r="C7" s="114"/>
      <c r="D7" s="116" t="s">
        <v>3</v>
      </c>
      <c r="E7" s="117"/>
      <c r="F7" s="118" t="s">
        <v>60</v>
      </c>
      <c r="G7" s="119"/>
    </row>
    <row r="8" spans="1:8" ht="34.5" customHeight="1" thickBot="1" x14ac:dyDescent="0.5">
      <c r="B8" s="114"/>
      <c r="C8" s="114"/>
      <c r="D8" s="3" t="s">
        <v>4</v>
      </c>
      <c r="E8" s="4" t="s">
        <v>5</v>
      </c>
      <c r="F8" s="5" t="s">
        <v>6</v>
      </c>
      <c r="G8" s="6" t="s">
        <v>7</v>
      </c>
    </row>
    <row r="9" spans="1:8" x14ac:dyDescent="0.45">
      <c r="B9" s="114"/>
      <c r="C9" s="115"/>
      <c r="D9" s="7" t="s">
        <v>59</v>
      </c>
      <c r="E9" s="8">
        <v>350</v>
      </c>
      <c r="F9" s="9">
        <v>12</v>
      </c>
      <c r="G9" s="10">
        <f>E9*F9</f>
        <v>4200</v>
      </c>
    </row>
    <row r="10" spans="1:8" x14ac:dyDescent="0.45">
      <c r="B10" s="114"/>
      <c r="C10" s="115"/>
      <c r="D10" s="95"/>
      <c r="E10" s="96"/>
      <c r="F10" s="97"/>
      <c r="G10" s="10">
        <f t="shared" ref="G10:G11" si="0">E10*F10</f>
        <v>0</v>
      </c>
    </row>
    <row r="11" spans="1:8" x14ac:dyDescent="0.45">
      <c r="B11" s="114"/>
      <c r="C11" s="115"/>
      <c r="D11" s="92"/>
      <c r="E11" s="93"/>
      <c r="F11" s="94"/>
      <c r="G11" s="10">
        <f t="shared" si="0"/>
        <v>0</v>
      </c>
    </row>
    <row r="12" spans="1:8" ht="20.399999999999999" thickBot="1" x14ac:dyDescent="0.5">
      <c r="A12" s="1" t="s">
        <v>8</v>
      </c>
      <c r="B12" s="114"/>
      <c r="C12" s="115"/>
      <c r="D12" s="11"/>
      <c r="E12" s="12"/>
      <c r="F12" s="13"/>
      <c r="G12" s="10">
        <f>E12*F12</f>
        <v>0</v>
      </c>
    </row>
    <row r="13" spans="1:8" x14ac:dyDescent="0.45">
      <c r="B13" s="114"/>
      <c r="C13" s="114"/>
      <c r="D13" s="120" t="s">
        <v>9</v>
      </c>
      <c r="E13" s="121"/>
      <c r="F13" s="121"/>
      <c r="G13" s="14">
        <f>ROUNDDOWN(SUM(G9:G12)/1000,2)</f>
        <v>4.2</v>
      </c>
      <c r="H13" s="1" t="s">
        <v>65</v>
      </c>
    </row>
    <row r="14" spans="1:8" ht="8.25" customHeight="1" thickBot="1" x14ac:dyDescent="0.5"/>
    <row r="15" spans="1:8" ht="19.5" customHeight="1" thickBot="1" x14ac:dyDescent="0.5">
      <c r="B15" s="122" t="s">
        <v>10</v>
      </c>
      <c r="C15" s="123"/>
      <c r="D15" s="116" t="s">
        <v>3</v>
      </c>
      <c r="E15" s="117"/>
      <c r="F15" s="118" t="s">
        <v>60</v>
      </c>
      <c r="G15" s="119"/>
    </row>
    <row r="16" spans="1:8" ht="20.399999999999999" thickBot="1" x14ac:dyDescent="0.5">
      <c r="B16" s="124"/>
      <c r="C16" s="125"/>
      <c r="D16" s="3" t="s">
        <v>4</v>
      </c>
      <c r="E16" s="4" t="s">
        <v>11</v>
      </c>
    </row>
    <row r="17" spans="1:12" x14ac:dyDescent="0.45">
      <c r="B17" s="124"/>
      <c r="C17" s="126"/>
      <c r="D17" s="7" t="s">
        <v>61</v>
      </c>
      <c r="E17" s="15">
        <v>5.5</v>
      </c>
    </row>
    <row r="18" spans="1:12" ht="20.399999999999999" thickBot="1" x14ac:dyDescent="0.5">
      <c r="B18" s="124"/>
      <c r="C18" s="126"/>
      <c r="D18" s="11"/>
      <c r="E18" s="16"/>
    </row>
    <row r="19" spans="1:12" x14ac:dyDescent="0.45">
      <c r="B19" s="127"/>
      <c r="C19" s="128"/>
      <c r="D19" s="109" t="s">
        <v>12</v>
      </c>
      <c r="E19" s="18">
        <f>ROUNDDOWN(SUM(E17:E18),2)</f>
        <v>5.5</v>
      </c>
      <c r="F19" s="1" t="s">
        <v>69</v>
      </c>
    </row>
    <row r="20" spans="1:12" ht="8.25" customHeight="1" thickBot="1" x14ac:dyDescent="0.5">
      <c r="B20" s="110"/>
      <c r="C20" s="110"/>
      <c r="D20" s="20"/>
      <c r="E20" s="20"/>
    </row>
    <row r="21" spans="1:12" ht="20.399999999999999" thickBot="1" x14ac:dyDescent="0.5">
      <c r="B21" s="122" t="s">
        <v>66</v>
      </c>
      <c r="C21" s="123"/>
      <c r="D21" s="116" t="s">
        <v>3</v>
      </c>
      <c r="E21" s="117"/>
      <c r="F21" s="118" t="s">
        <v>60</v>
      </c>
      <c r="G21" s="119"/>
    </row>
    <row r="22" spans="1:12" ht="20.399999999999999" thickBot="1" x14ac:dyDescent="0.5">
      <c r="B22" s="124"/>
      <c r="C22" s="125"/>
      <c r="D22" s="3" t="s">
        <v>4</v>
      </c>
      <c r="E22" s="4" t="s">
        <v>63</v>
      </c>
      <c r="F22" s="47" t="s">
        <v>64</v>
      </c>
    </row>
    <row r="23" spans="1:12" x14ac:dyDescent="0.45">
      <c r="B23" s="124"/>
      <c r="C23" s="126"/>
      <c r="D23" s="7" t="s">
        <v>87</v>
      </c>
      <c r="E23" s="15">
        <v>7.04</v>
      </c>
    </row>
    <row r="24" spans="1:12" ht="20.399999999999999" thickBot="1" x14ac:dyDescent="0.5">
      <c r="B24" s="124"/>
      <c r="C24" s="126"/>
      <c r="D24" s="11"/>
      <c r="E24" s="13"/>
    </row>
    <row r="25" spans="1:12" ht="20.399999999999999" thickBot="1" x14ac:dyDescent="0.5">
      <c r="B25" s="124"/>
      <c r="C25" s="125"/>
      <c r="D25" s="109" t="s">
        <v>13</v>
      </c>
      <c r="E25" s="18">
        <f>ROUNDDOWN(SUM(E23:E24),2)</f>
        <v>7.04</v>
      </c>
      <c r="F25" s="1" t="s">
        <v>68</v>
      </c>
    </row>
    <row r="26" spans="1:12" ht="18.75" customHeight="1" thickBot="1" x14ac:dyDescent="0.5">
      <c r="B26" s="90"/>
      <c r="C26" s="89"/>
      <c r="D26" s="88" t="s">
        <v>77</v>
      </c>
      <c r="E26" s="21">
        <v>770000</v>
      </c>
      <c r="F26" s="1" t="s">
        <v>67</v>
      </c>
    </row>
    <row r="27" spans="1:12" s="59" customFormat="1" ht="14.25" customHeight="1" x14ac:dyDescent="0.45">
      <c r="B27" s="60" t="s">
        <v>14</v>
      </c>
      <c r="H27" s="1"/>
    </row>
    <row r="28" spans="1:12" x14ac:dyDescent="0.45">
      <c r="B28" s="1" t="s">
        <v>89</v>
      </c>
      <c r="C28" s="22"/>
      <c r="D28" s="22"/>
      <c r="E28" s="22"/>
      <c r="F28" s="32"/>
      <c r="G28" s="20"/>
    </row>
    <row r="29" spans="1:12" ht="15.75" customHeight="1" x14ac:dyDescent="0.4">
      <c r="A29" s="20"/>
      <c r="B29" s="83" t="s">
        <v>90</v>
      </c>
      <c r="C29" s="20"/>
      <c r="D29" s="20"/>
      <c r="E29" s="20"/>
      <c r="F29" s="20"/>
      <c r="G29" s="84" t="s">
        <v>73</v>
      </c>
      <c r="H29" s="20"/>
    </row>
    <row r="30" spans="1:12" x14ac:dyDescent="0.5">
      <c r="A30" s="20"/>
      <c r="B30" s="135">
        <v>125000</v>
      </c>
      <c r="C30" s="136"/>
      <c r="D30" s="85" t="s">
        <v>91</v>
      </c>
      <c r="F30" s="86">
        <f>IF(E26="","",IFERROR(E26/E25,""))</f>
        <v>109375</v>
      </c>
      <c r="G30" s="87" t="s">
        <v>74</v>
      </c>
    </row>
    <row r="31" spans="1:12" ht="23.25" customHeight="1" thickBot="1" x14ac:dyDescent="0.55000000000000004">
      <c r="B31" s="100" t="s">
        <v>94</v>
      </c>
      <c r="C31" s="61"/>
      <c r="D31" s="20"/>
      <c r="E31" s="20"/>
    </row>
    <row r="32" spans="1:12" ht="20.399999999999999" thickBot="1" x14ac:dyDescent="0.5">
      <c r="B32" s="98" t="s">
        <v>98</v>
      </c>
      <c r="C32" s="137" t="str">
        <f>IF(F30="","",IF(F30&lt;B30+1,"目標水準を満たしていることを確認しました","目標水準を満たす機器の調達可否を事業者に確認しましたが、該当がありませんでした"))</f>
        <v>目標水準を満たしていることを確認しました</v>
      </c>
      <c r="D32" s="138"/>
      <c r="E32" s="138"/>
      <c r="F32" s="138"/>
      <c r="G32" s="139"/>
      <c r="I32" s="61"/>
      <c r="J32" s="61"/>
      <c r="K32" s="61"/>
      <c r="L32" s="61"/>
    </row>
    <row r="33" spans="1:10" ht="8.25" customHeight="1" x14ac:dyDescent="0.45"/>
    <row r="34" spans="1:10" ht="20.399999999999999" thickBot="1" x14ac:dyDescent="0.5">
      <c r="A34" s="1" t="s">
        <v>52</v>
      </c>
    </row>
    <row r="35" spans="1:10" ht="20.399999999999999" thickBot="1" x14ac:dyDescent="0.5">
      <c r="B35" s="37" t="s">
        <v>33</v>
      </c>
      <c r="C35" s="1" t="s">
        <v>34</v>
      </c>
      <c r="J35" s="38">
        <f>IF(B35="該当",0.1,"0")</f>
        <v>0.1</v>
      </c>
    </row>
    <row r="36" spans="1:10" ht="16.5" customHeight="1" thickBot="1" x14ac:dyDescent="0.5">
      <c r="B36" s="2"/>
      <c r="C36" s="39" t="s">
        <v>70</v>
      </c>
      <c r="J36" s="38"/>
    </row>
    <row r="37" spans="1:10" ht="20.399999999999999" thickBot="1" x14ac:dyDescent="0.5">
      <c r="B37" s="37" t="s">
        <v>35</v>
      </c>
      <c r="C37" s="1" t="s">
        <v>36</v>
      </c>
      <c r="J37" s="38" t="str">
        <f>IF(B37="該当",0.03,"0")</f>
        <v>0</v>
      </c>
    </row>
    <row r="38" spans="1:10" ht="18" customHeight="1" thickBot="1" x14ac:dyDescent="0.5">
      <c r="B38" s="2"/>
      <c r="C38" s="39" t="s">
        <v>71</v>
      </c>
      <c r="J38" s="38"/>
    </row>
    <row r="39" spans="1:10" ht="20.399999999999999" thickBot="1" x14ac:dyDescent="0.5">
      <c r="B39" s="37" t="s">
        <v>35</v>
      </c>
      <c r="C39" s="1" t="s">
        <v>37</v>
      </c>
      <c r="J39" s="38" t="str">
        <f>IF(B39="該当",0.2,"0")</f>
        <v>0</v>
      </c>
    </row>
    <row r="40" spans="1:10" ht="15.75" customHeight="1" x14ac:dyDescent="0.45">
      <c r="C40" s="39" t="s">
        <v>72</v>
      </c>
      <c r="D40" s="20"/>
      <c r="E40" s="20"/>
    </row>
    <row r="41" spans="1:10" ht="15.75" customHeight="1" x14ac:dyDescent="0.45">
      <c r="C41" s="39"/>
      <c r="D41" s="20"/>
      <c r="E41" s="20"/>
    </row>
    <row r="42" spans="1:10" x14ac:dyDescent="0.45">
      <c r="A42" s="1" t="s">
        <v>80</v>
      </c>
    </row>
    <row r="43" spans="1:10" ht="8.25" customHeight="1" x14ac:dyDescent="0.45">
      <c r="A43" s="81"/>
      <c r="B43" s="81"/>
      <c r="C43" s="81"/>
      <c r="D43" s="81"/>
      <c r="E43" s="81"/>
      <c r="F43" s="81"/>
      <c r="G43" s="81"/>
      <c r="H43" s="81"/>
    </row>
    <row r="44" spans="1:10" x14ac:dyDescent="0.45">
      <c r="A44" s="1" t="s">
        <v>84</v>
      </c>
    </row>
    <row r="45" spans="1:10" x14ac:dyDescent="0.45">
      <c r="B45" s="77">
        <f>ROUNDDOWN(MIN(G13,E19),0)</f>
        <v>4</v>
      </c>
      <c r="C45" s="22" t="s">
        <v>15</v>
      </c>
      <c r="D45" s="23">
        <v>100000</v>
      </c>
      <c r="E45" s="22" t="s">
        <v>16</v>
      </c>
      <c r="F45" s="24">
        <f>B45*D45</f>
        <v>400000</v>
      </c>
      <c r="G45" s="1" t="s">
        <v>17</v>
      </c>
    </row>
    <row r="46" spans="1:10" x14ac:dyDescent="0.45">
      <c r="B46" s="25"/>
      <c r="C46" s="22"/>
      <c r="D46" s="22"/>
      <c r="E46" s="26" t="s">
        <v>18</v>
      </c>
      <c r="F46" s="27">
        <v>500000</v>
      </c>
      <c r="G46" s="1" t="s">
        <v>19</v>
      </c>
    </row>
    <row r="47" spans="1:10" ht="15.75" customHeight="1" x14ac:dyDescent="0.45">
      <c r="B47" s="28" t="s">
        <v>20</v>
      </c>
      <c r="C47" s="22"/>
      <c r="D47" s="22"/>
      <c r="E47" s="22"/>
      <c r="F47" s="22"/>
    </row>
    <row r="48" spans="1:10" ht="20.399999999999999" thickBot="1" x14ac:dyDescent="0.5">
      <c r="B48" s="22"/>
      <c r="C48" s="22"/>
      <c r="D48" s="22"/>
      <c r="E48" s="29" t="s">
        <v>21</v>
      </c>
      <c r="F48" s="30">
        <f>MIN(F45:F46)</f>
        <v>400000</v>
      </c>
      <c r="G48" s="1" t="s">
        <v>22</v>
      </c>
    </row>
    <row r="49" spans="1:14" ht="20.399999999999999" thickTop="1" x14ac:dyDescent="0.45">
      <c r="A49" s="1" t="s">
        <v>85</v>
      </c>
      <c r="B49" s="22"/>
      <c r="C49" s="22"/>
      <c r="D49" s="22"/>
      <c r="E49" s="22"/>
      <c r="F49" s="22"/>
      <c r="J49" s="58"/>
    </row>
    <row r="50" spans="1:14" x14ac:dyDescent="0.45">
      <c r="A50" s="1" t="s">
        <v>23</v>
      </c>
      <c r="B50" s="22"/>
      <c r="C50" s="22"/>
      <c r="D50" s="22"/>
      <c r="E50" s="22"/>
      <c r="F50" s="22"/>
    </row>
    <row r="51" spans="1:14" x14ac:dyDescent="0.45">
      <c r="A51" s="1" t="s">
        <v>8</v>
      </c>
      <c r="B51" s="31">
        <f>E25</f>
        <v>7.04</v>
      </c>
      <c r="C51" s="32" t="s">
        <v>24</v>
      </c>
      <c r="D51" s="23">
        <v>30000</v>
      </c>
      <c r="E51" s="32" t="s">
        <v>16</v>
      </c>
      <c r="F51" s="24">
        <f>ROUNDDOWN(B51*D51,-3)</f>
        <v>211000</v>
      </c>
      <c r="G51" s="20" t="s">
        <v>17</v>
      </c>
    </row>
    <row r="52" spans="1:14" x14ac:dyDescent="0.45">
      <c r="B52" s="32"/>
      <c r="C52" s="32"/>
      <c r="D52" s="32"/>
      <c r="E52" s="33" t="s">
        <v>18</v>
      </c>
      <c r="F52" s="23">
        <v>240000</v>
      </c>
      <c r="G52" s="20" t="s">
        <v>19</v>
      </c>
    </row>
    <row r="53" spans="1:14" x14ac:dyDescent="0.45">
      <c r="A53" s="1" t="s">
        <v>25</v>
      </c>
      <c r="B53" s="22"/>
      <c r="C53" s="22"/>
      <c r="D53" s="22"/>
      <c r="E53" s="22"/>
      <c r="F53" s="22"/>
    </row>
    <row r="54" spans="1:14" x14ac:dyDescent="0.45">
      <c r="B54" s="129">
        <f>E26</f>
        <v>770000</v>
      </c>
      <c r="C54" s="130"/>
      <c r="D54" s="1" t="s">
        <v>26</v>
      </c>
      <c r="E54" s="22" t="s">
        <v>27</v>
      </c>
      <c r="F54" s="34">
        <f>ROUNDDOWN(B54/3,-3)</f>
        <v>256000</v>
      </c>
      <c r="G54" s="1" t="s">
        <v>17</v>
      </c>
    </row>
    <row r="55" spans="1:14" x14ac:dyDescent="0.45">
      <c r="B55" s="131" t="s">
        <v>28</v>
      </c>
      <c r="C55" s="131"/>
      <c r="E55" s="26" t="s">
        <v>18</v>
      </c>
      <c r="F55" s="27">
        <v>376000</v>
      </c>
      <c r="G55" s="1" t="s">
        <v>19</v>
      </c>
    </row>
    <row r="56" spans="1:14" ht="9.75" customHeight="1" x14ac:dyDescent="0.45">
      <c r="E56" s="22"/>
      <c r="F56" s="22"/>
    </row>
    <row r="57" spans="1:14" ht="20.399999999999999" thickBot="1" x14ac:dyDescent="0.5">
      <c r="E57" s="29" t="s">
        <v>29</v>
      </c>
      <c r="F57" s="30">
        <f>MIN(F54:F55)+MIN(F51:F52)</f>
        <v>467000</v>
      </c>
      <c r="G57" s="1" t="s">
        <v>30</v>
      </c>
    </row>
    <row r="58" spans="1:14" ht="6.75" customHeight="1" thickTop="1" x14ac:dyDescent="0.45">
      <c r="E58" s="22"/>
      <c r="F58" s="22"/>
    </row>
    <row r="59" spans="1:14" x14ac:dyDescent="0.45">
      <c r="B59" s="132" t="s">
        <v>31</v>
      </c>
      <c r="C59" s="133"/>
      <c r="D59" s="133"/>
      <c r="E59" s="35">
        <f>F48+F57</f>
        <v>867000</v>
      </c>
      <c r="F59" s="36" t="s">
        <v>32</v>
      </c>
    </row>
    <row r="60" spans="1:14" ht="9.75" customHeight="1" x14ac:dyDescent="0.45"/>
    <row r="61" spans="1:14" ht="19.5" customHeight="1" x14ac:dyDescent="0.45">
      <c r="A61" s="1" t="s">
        <v>86</v>
      </c>
      <c r="M61" s="42"/>
    </row>
    <row r="62" spans="1:14" ht="19.5" customHeight="1" x14ac:dyDescent="0.45">
      <c r="A62" s="134" t="s">
        <v>40</v>
      </c>
      <c r="B62" s="134"/>
      <c r="C62" s="134"/>
      <c r="D62" s="134"/>
      <c r="E62" s="134"/>
      <c r="F62" s="134"/>
      <c r="G62" s="134"/>
      <c r="H62" s="134"/>
      <c r="M62" s="42"/>
    </row>
    <row r="63" spans="1:14" ht="19.5" customHeight="1" x14ac:dyDescent="0.45">
      <c r="A63" s="134"/>
      <c r="B63" s="134"/>
      <c r="C63" s="134"/>
      <c r="D63" s="134"/>
      <c r="E63" s="134"/>
      <c r="F63" s="134"/>
      <c r="G63" s="134"/>
      <c r="H63" s="134"/>
      <c r="M63" s="42"/>
      <c r="N63" s="43"/>
    </row>
    <row r="64" spans="1:14" ht="21" customHeight="1" x14ac:dyDescent="0.45">
      <c r="D64" s="40" t="s">
        <v>38</v>
      </c>
      <c r="E64" s="41">
        <f>J35+J37+J39</f>
        <v>0.1</v>
      </c>
      <c r="F64" s="1" t="s">
        <v>39</v>
      </c>
    </row>
    <row r="65" spans="1:13" ht="19.5" customHeight="1" x14ac:dyDescent="0.45">
      <c r="A65" s="1" t="s">
        <v>75</v>
      </c>
      <c r="B65" s="38"/>
      <c r="C65" s="78">
        <f>B45</f>
        <v>4</v>
      </c>
      <c r="D65" s="44" t="s">
        <v>41</v>
      </c>
      <c r="E65" s="45">
        <f>ROUNDDOWN(C65*30000,-3)</f>
        <v>120000</v>
      </c>
      <c r="F65" s="1" t="s">
        <v>42</v>
      </c>
      <c r="G65" s="46">
        <v>150000</v>
      </c>
      <c r="H65" s="47" t="s">
        <v>43</v>
      </c>
      <c r="M65" s="48"/>
    </row>
    <row r="66" spans="1:13" ht="19.5" customHeight="1" x14ac:dyDescent="0.45">
      <c r="A66" s="1" t="s">
        <v>76</v>
      </c>
      <c r="C66" s="62">
        <f>E25</f>
        <v>7.04</v>
      </c>
      <c r="D66" s="49" t="s">
        <v>44</v>
      </c>
      <c r="E66" s="50">
        <f>ROUNDDOWN(C66*30000,-3)</f>
        <v>211000</v>
      </c>
      <c r="F66" s="1" t="s">
        <v>42</v>
      </c>
      <c r="G66" s="46">
        <v>240000</v>
      </c>
      <c r="H66" s="47" t="s">
        <v>43</v>
      </c>
    </row>
    <row r="67" spans="1:13" ht="19.5" customHeight="1" x14ac:dyDescent="0.45">
      <c r="D67" s="51" t="s">
        <v>45</v>
      </c>
      <c r="E67" s="52">
        <f>MIN(E65,G65)+MIN(E66,G66)</f>
        <v>331000</v>
      </c>
      <c r="F67" s="1" t="s">
        <v>46</v>
      </c>
    </row>
    <row r="68" spans="1:13" ht="6.75" customHeight="1" x14ac:dyDescent="0.45"/>
    <row r="69" spans="1:13" x14ac:dyDescent="0.45">
      <c r="D69" s="53" t="s">
        <v>47</v>
      </c>
      <c r="E69" s="54">
        <f>ROUNDDOWN(E67*E64,-3)</f>
        <v>33000</v>
      </c>
      <c r="F69" s="55" t="s">
        <v>58</v>
      </c>
    </row>
    <row r="77" spans="1:13" x14ac:dyDescent="0.45">
      <c r="B77" s="1" t="s">
        <v>48</v>
      </c>
    </row>
    <row r="78" spans="1:13" x14ac:dyDescent="0.45">
      <c r="B78" s="1" t="s">
        <v>35</v>
      </c>
    </row>
    <row r="79" spans="1:13" x14ac:dyDescent="0.45">
      <c r="B79" s="1" t="s">
        <v>33</v>
      </c>
    </row>
    <row r="81" spans="2:2" x14ac:dyDescent="0.45">
      <c r="B81" s="1" t="s">
        <v>48</v>
      </c>
    </row>
    <row r="82" spans="2:2" x14ac:dyDescent="0.45">
      <c r="B82" s="99" t="s">
        <v>92</v>
      </c>
    </row>
    <row r="83" spans="2:2" x14ac:dyDescent="0.45">
      <c r="B83" s="99" t="s">
        <v>93</v>
      </c>
    </row>
  </sheetData>
  <sheetProtection password="E932" sheet="1" selectLockedCells="1"/>
  <mergeCells count="18">
    <mergeCell ref="A1:H1"/>
    <mergeCell ref="B3:C3"/>
    <mergeCell ref="B7:C13"/>
    <mergeCell ref="D7:E7"/>
    <mergeCell ref="F7:G7"/>
    <mergeCell ref="D13:F13"/>
    <mergeCell ref="A62:H63"/>
    <mergeCell ref="B15:C19"/>
    <mergeCell ref="D15:E15"/>
    <mergeCell ref="F15:G15"/>
    <mergeCell ref="B21:C25"/>
    <mergeCell ref="D21:E21"/>
    <mergeCell ref="F21:G21"/>
    <mergeCell ref="B30:C30"/>
    <mergeCell ref="C32:G32"/>
    <mergeCell ref="B54:C54"/>
    <mergeCell ref="B55:C55"/>
    <mergeCell ref="B59:D59"/>
  </mergeCells>
  <phoneticPr fontId="3"/>
  <dataValidations count="2">
    <dataValidation type="list" allowBlank="1" showInputMessage="1" showErrorMessage="1" sqref="B32" xr:uid="{496BB096-49AD-41FE-AA89-BA937A208BDB}">
      <formula1>$B$82:$B$83</formula1>
    </dataValidation>
    <dataValidation type="list" allowBlank="1" showInputMessage="1" showErrorMessage="1" sqref="B35 B39 B37" xr:uid="{E437EBAD-7220-4616-A8B3-5F7667E724B6}">
      <formula1>$B$77:$B$79</formula1>
    </dataValidation>
  </dataValidations>
  <pageMargins left="0.70866141732283472" right="0.70866141732283472" top="0.74803149606299213" bottom="0.74803149606299213" header="0.31496062992125984" footer="0.31496062992125984"/>
  <pageSetup paperSize="9" orientation="portrait" r:id="rId1"/>
  <headerFooter>
    <oddFooter>&amp;P / &amp;N ページ</oddFooter>
  </headerFooter>
  <rowBreaks count="1" manualBreakCount="1">
    <brk id="4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家庭用</vt:lpstr>
      <vt:lpstr>家庭用 (手書き用)</vt:lpstr>
      <vt:lpstr>家庭用_例</vt:lpstr>
      <vt:lpstr>家庭用!Print_Area</vt:lpstr>
      <vt:lpstr>'家庭用 (手書き用)'!Print_Area</vt:lpstr>
      <vt:lpstr>家庭用_例!Print_Area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2025-03-28T07:22:55Z</cp:lastPrinted>
  <dcterms:created xsi:type="dcterms:W3CDTF">2024-06-28T10:11:25Z</dcterms:created>
  <dcterms:modified xsi:type="dcterms:W3CDTF">2025-03-28T07:23:02Z</dcterms:modified>
</cp:coreProperties>
</file>